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SingleCells1.xml" ContentType="application/vnd.openxmlformats-officedocument.spreadsheetml.tableSingleCell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NET1.cec.eu.int\homes\102\marijda\My Documents\NTS_RA_draft_specification_and_templates\NTS_RA_draft_specification_and_templates_2\"/>
    </mc:Choice>
  </mc:AlternateContent>
  <bookViews>
    <workbookView xWindow="-98" yWindow="-98" windowWidth="29003" windowHeight="15803" tabRatio="577"/>
  </bookViews>
  <sheets>
    <sheet name="RA" sheetId="1" r:id="rId1"/>
    <sheet name="Actual harms" sheetId="3" r:id="rId2"/>
    <sheet name="Translations" sheetId="2" r:id="rId3"/>
    <sheet name="Configuration" sheetId="5" state="hidden" r:id="rId4"/>
  </sheets>
  <definedNames>
    <definedName name="_xlnm._FilterDatabase" localSheetId="0" hidden="1">RA!$G$1:$G$34</definedName>
    <definedName name="actualHarms_tinstr">Translations!$B$112</definedName>
    <definedName name="additional_fields_tinstr">Translations!$B$103</definedName>
    <definedName name="additional_fields_title">Translations!$B$102</definedName>
    <definedName name="application_of_the_three_rs_label">Translations!$B$63</definedName>
    <definedName name="at_least_one_reason_mssg">Translations!$B$73</definedName>
    <definedName name="at_least_one_row_mssg">Translations!$B$80</definedName>
    <definedName name="choice_mandatory">Configuration!$B$3:$C$3</definedName>
    <definedName name="choice_optional">Configuration!$B$4:$C$4</definedName>
    <definedName name="choiceCode">Translations!$A$4:$A$6</definedName>
    <definedName name="choiceTranslated">Translations!$B$4:$B$6</definedName>
    <definedName name="choiceTranslations">Translations!$D$4:$AB$6</definedName>
    <definedName name="comments_label">Translations!$B$60</definedName>
    <definedName name="comparisonFate_instr">Translations!$B$89</definedName>
    <definedName name="comparisonFate_label">Translations!$B$61</definedName>
    <definedName name="comparisonHarms_instr">Translations!$B$88</definedName>
    <definedName name="comparisonHarms_label">Translations!$B$59</definedName>
    <definedName name="compulsory_field_tinstr">Translations!$B$104</definedName>
    <definedName name="countries">Configuration!$A$9:$A$36</definedName>
    <definedName name="country_label">Translations!$B$53</definedName>
    <definedName name="custom_severity_label">Translations!$B$122</definedName>
    <definedName name="euSubmission_instr">Translations!$B$117</definedName>
    <definedName name="euSubmission_label">Translations!$B$116</definedName>
    <definedName name="field1_label">Translations!$B$97</definedName>
    <definedName name="field2_label">Translations!$B$98</definedName>
    <definedName name="field3_label">Translations!$B$99</definedName>
    <definedName name="field4_label">Translations!$B$100</definedName>
    <definedName name="field5_label">Translations!$B$101</definedName>
    <definedName name="fill_all_cells_mssg">Translations!$B$113</definedName>
    <definedName name="findingsDissemination_instr">Translations!$B$93</definedName>
    <definedName name="harms_instr">Translations!#REF!</definedName>
    <definedName name="harms_label">Translations!$B$62</definedName>
    <definedName name="inconsistent_value_mssg">Translations!$B$74</definedName>
    <definedName name="internal_national_field_instr">Translations!#REF!</definedName>
    <definedName name="language">RA!$B$3</definedName>
    <definedName name="language_label">Translations!$B$54</definedName>
    <definedName name="language_or_default">Configuration!$B$2</definedName>
    <definedName name="languages">Translations!$D$2:$AB$2</definedName>
    <definedName name="maxLength_100_tinstr">Translations!$B$105</definedName>
    <definedName name="maxLength_2500_tinstr">Translations!$B$106</definedName>
    <definedName name="maxLength_500_tinstr">Translations!$B$107</definedName>
    <definedName name="mild_label">Translations!$B$83</definedName>
    <definedName name="moderate_label">Translations!$B$84</definedName>
    <definedName name="nhpUse_label">Translations!$B$70</definedName>
    <definedName name="no">Translations!$C$6</definedName>
    <definedName name="nonRecovery_label">Translations!$B$82</definedName>
    <definedName name="not_be_published_instr">Translations!$B$123</definedName>
    <definedName name="ntsExternalLink_instr">Translations!$B$121</definedName>
    <definedName name="ntsExternalLink_label">Translations!$B$119</definedName>
    <definedName name="ntsIdReference_instr">Translations!$B$95</definedName>
    <definedName name="ntsIdReference_label">Translations!$B$76</definedName>
    <definedName name="ntsIdReference_tinstr">Translations!$B$108</definedName>
    <definedName name="ntsNationalIdReference_instr">Translations!$B$109</definedName>
    <definedName name="ntsNationalIdReference_label">Translations!$B$77</definedName>
    <definedName name="numbers_per_severity_label">Translations!$B$94</definedName>
    <definedName name="objectivesAchievement_instr">Translations!$B$87</definedName>
    <definedName name="objectivesAchievement_label">Translations!$B$58</definedName>
    <definedName name="other_label">Translations!$B$71</definedName>
    <definedName name="other_title">Translations!$B$67</definedName>
    <definedName name="otherExplanation_label">Translations!$B$72</definedName>
    <definedName name="otherExplanation_tinstr">Translations!$B$111</definedName>
    <definedName name="ra_reasons_label">Translations!$B$68</definedName>
    <definedName name="RA_title">Translations!$B$57</definedName>
    <definedName name="raId_instr">Translations!$B$114</definedName>
    <definedName name="raId_label">Translations!$B$56</definedName>
    <definedName name="raId_tinstr">Translations!$B$115</definedName>
    <definedName name="raNationalId_instr">Translations!$B$110</definedName>
    <definedName name="raNationalId_label">Translations!$B$75</definedName>
    <definedName name="raPreviousVersionExternalLink_instr">Translations!$B$120</definedName>
    <definedName name="raPreviousVersionExternalLink_label">Translations!$B$118</definedName>
    <definedName name="reductionFindings_instr">Translations!$B$91</definedName>
    <definedName name="reductionFindings_label">Translations!$B$65</definedName>
    <definedName name="refinementFindings_instr">Translations!$B$92</definedName>
    <definedName name="refinementFindings_label">Translations!$B$66</definedName>
    <definedName name="replacementFindings_instr">Translations!$B$90</definedName>
    <definedName name="replacementFindings_label">Translations!$B$64</definedName>
    <definedName name="select_species_mssg">Translations!$B$79</definedName>
    <definedName name="severe_label">Translations!$B$85</definedName>
    <definedName name="severeProcedure_label">Translations!$B$69</definedName>
    <definedName name="species_label">Translations!$B$81</definedName>
    <definedName name="speciesCode">Translations!$A$8:$A$50</definedName>
    <definedName name="speciesShown">Translations!$C$9:$C$50</definedName>
    <definedName name="speciesTranslated">Translations!$B$8:$B$50</definedName>
    <definedName name="speciesTranslations">Translations!$D$8:$AB$50</definedName>
    <definedName name="text">Translations!$A$52:$A$125</definedName>
    <definedName name="textTranslations">Translations!$D$52:$AB$125</definedName>
    <definedName name="title_instr">Translations!$B$96</definedName>
    <definedName name="title_label">Translations!$B$55</definedName>
    <definedName name="total_number_label">Translations!$B$86</definedName>
    <definedName name="total_number_mssg">Translations!$B$78</definedName>
    <definedName name="yes">Translations!$C$5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3" l="1"/>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B40" i="1"/>
  <c r="B41" i="1"/>
  <c r="B4" i="1"/>
  <c r="B3" i="1"/>
  <c r="B8" i="1"/>
  <c r="B38" i="1" l="1"/>
  <c r="B39" i="1"/>
  <c r="B36" i="1" l="1"/>
  <c r="B37" i="1"/>
  <c r="B35" i="1"/>
  <c r="B9" i="1"/>
  <c r="B7" i="1"/>
  <c r="B6" i="1"/>
  <c r="E52" i="2"/>
  <c r="F52" i="2"/>
  <c r="G52" i="2"/>
  <c r="H52" i="2"/>
  <c r="I52" i="2"/>
  <c r="J52" i="2"/>
  <c r="K52" i="2"/>
  <c r="L52" i="2"/>
  <c r="M52" i="2"/>
  <c r="N52" i="2"/>
  <c r="O52" i="2"/>
  <c r="P52" i="2"/>
  <c r="Q52" i="2"/>
  <c r="R52" i="2"/>
  <c r="S52" i="2"/>
  <c r="T52" i="2"/>
  <c r="U52" i="2"/>
  <c r="V52" i="2"/>
  <c r="W52" i="2"/>
  <c r="X52" i="2"/>
  <c r="Y52" i="2"/>
  <c r="Z52" i="2"/>
  <c r="AA52" i="2"/>
  <c r="AB52" i="2"/>
  <c r="D52" i="2"/>
  <c r="E8" i="2"/>
  <c r="F8" i="2"/>
  <c r="G8" i="2"/>
  <c r="H8" i="2"/>
  <c r="I8" i="2"/>
  <c r="J8" i="2"/>
  <c r="K8" i="2"/>
  <c r="L8" i="2"/>
  <c r="M8" i="2"/>
  <c r="N8" i="2"/>
  <c r="O8" i="2"/>
  <c r="P8" i="2"/>
  <c r="Q8" i="2"/>
  <c r="R8" i="2"/>
  <c r="S8" i="2"/>
  <c r="T8" i="2"/>
  <c r="U8" i="2"/>
  <c r="V8" i="2"/>
  <c r="W8" i="2"/>
  <c r="X8" i="2"/>
  <c r="Y8" i="2"/>
  <c r="Z8" i="2"/>
  <c r="AA8" i="2"/>
  <c r="AB8" i="2"/>
  <c r="D8" i="2"/>
  <c r="E4" i="2"/>
  <c r="F4" i="2"/>
  <c r="G4" i="2"/>
  <c r="H4" i="2"/>
  <c r="I4" i="2"/>
  <c r="J4" i="2"/>
  <c r="K4" i="2"/>
  <c r="L4" i="2"/>
  <c r="M4" i="2"/>
  <c r="N4" i="2"/>
  <c r="O4" i="2"/>
  <c r="P4" i="2"/>
  <c r="Q4" i="2"/>
  <c r="R4" i="2"/>
  <c r="S4" i="2"/>
  <c r="T4" i="2"/>
  <c r="U4" i="2"/>
  <c r="V4" i="2"/>
  <c r="W4" i="2"/>
  <c r="X4" i="2"/>
  <c r="Y4" i="2"/>
  <c r="Z4" i="2"/>
  <c r="AA4" i="2"/>
  <c r="AB4" i="2"/>
  <c r="D4" i="2"/>
  <c r="B33" i="1" l="1"/>
  <c r="B15" i="1"/>
  <c r="B13" i="1"/>
  <c r="G15" i="1" s="1"/>
  <c r="B12" i="1"/>
  <c r="B11" i="1"/>
  <c r="C13" i="1" l="1"/>
  <c r="B31" i="1" l="1"/>
  <c r="B29" i="1"/>
  <c r="B27" i="1"/>
  <c r="B25" i="1"/>
  <c r="B2" i="1" l="1"/>
  <c r="B2" i="5" l="1"/>
  <c r="B116" i="2" l="1"/>
  <c r="C4" i="1" s="1"/>
  <c r="B121" i="2"/>
  <c r="I41" i="1" s="1"/>
  <c r="B122" i="2"/>
  <c r="F2" i="3" s="1"/>
  <c r="B123" i="2"/>
  <c r="B124" i="2"/>
  <c r="B120" i="2"/>
  <c r="B56" i="2"/>
  <c r="C8" i="1" s="1"/>
  <c r="B114" i="2"/>
  <c r="B115" i="2"/>
  <c r="B117" i="2"/>
  <c r="B119" i="2"/>
  <c r="C41" i="1" s="1"/>
  <c r="B118" i="2"/>
  <c r="C40" i="1" s="1"/>
  <c r="B100" i="2"/>
  <c r="C38" i="1" s="1"/>
  <c r="B101" i="2"/>
  <c r="C39" i="1" s="1"/>
  <c r="B112" i="2"/>
  <c r="B125" i="2"/>
  <c r="B113" i="2"/>
  <c r="H4" i="3" s="1"/>
  <c r="B106" i="2"/>
  <c r="B103" i="2"/>
  <c r="I34" i="1" s="1"/>
  <c r="B107" i="2"/>
  <c r="B104" i="2"/>
  <c r="B108" i="2"/>
  <c r="B98" i="2"/>
  <c r="C36" i="1" s="1"/>
  <c r="B109" i="2"/>
  <c r="B99" i="2"/>
  <c r="B102" i="2"/>
  <c r="C34" i="1" s="1"/>
  <c r="B110" i="2"/>
  <c r="B111" i="2"/>
  <c r="B97" i="2"/>
  <c r="C35" i="1" s="1"/>
  <c r="B105" i="2"/>
  <c r="B31" i="2"/>
  <c r="C31" i="2" s="1"/>
  <c r="B32" i="2"/>
  <c r="C32" i="2" s="1"/>
  <c r="B29" i="2"/>
  <c r="C29" i="2" s="1"/>
  <c r="B30" i="2"/>
  <c r="C30" i="2" s="1"/>
  <c r="B76" i="2"/>
  <c r="B77" i="2"/>
  <c r="C7" i="1" s="1"/>
  <c r="B95" i="2"/>
  <c r="B96" i="2"/>
  <c r="H5" i="1" s="1"/>
  <c r="B20" i="1"/>
  <c r="B22" i="1"/>
  <c r="B17" i="1"/>
  <c r="B5" i="1"/>
  <c r="I40" i="1" l="1"/>
  <c r="I18" i="1"/>
  <c r="I39" i="1"/>
  <c r="I38" i="1"/>
  <c r="I37" i="1"/>
  <c r="I36" i="1"/>
  <c r="I35" i="1"/>
  <c r="I9" i="1"/>
  <c r="I4" i="1"/>
  <c r="I8" i="1"/>
  <c r="I7" i="1"/>
  <c r="I6" i="1"/>
  <c r="I3" i="1"/>
  <c r="I5" i="1"/>
  <c r="I33" i="1"/>
  <c r="I22" i="1"/>
  <c r="I15" i="1"/>
  <c r="C37" i="1"/>
  <c r="I31" i="1"/>
  <c r="I25" i="1"/>
  <c r="I29" i="1"/>
  <c r="I27" i="1"/>
  <c r="I17" i="1"/>
  <c r="I2" i="1"/>
  <c r="I20" i="1"/>
  <c r="C6" i="1"/>
  <c r="B91" i="2"/>
  <c r="H27" i="1" s="1"/>
  <c r="B87" i="2"/>
  <c r="H17" i="1" s="1"/>
  <c r="B84" i="2"/>
  <c r="D2" i="3" s="1"/>
  <c r="B78" i="2"/>
  <c r="G4" i="3" s="1"/>
  <c r="B53" i="2"/>
  <c r="C2" i="1" s="1"/>
  <c r="B67" i="2"/>
  <c r="B63" i="2"/>
  <c r="C23" i="1" s="1"/>
  <c r="B73" i="2"/>
  <c r="I10" i="1" s="1"/>
  <c r="B72" i="2"/>
  <c r="B93" i="2"/>
  <c r="B85" i="2"/>
  <c r="E2" i="3" s="1"/>
  <c r="B55" i="2"/>
  <c r="C5" i="1" s="1"/>
  <c r="B92" i="2"/>
  <c r="H29" i="1" s="1"/>
  <c r="B89" i="2"/>
  <c r="H22" i="1" s="1"/>
  <c r="B86" i="2"/>
  <c r="B69" i="2"/>
  <c r="B54" i="2"/>
  <c r="B70" i="2"/>
  <c r="B94" i="2"/>
  <c r="B1" i="3" s="1"/>
  <c r="B83" i="2"/>
  <c r="C2" i="3" s="1"/>
  <c r="B64" i="2"/>
  <c r="C24" i="1" s="1"/>
  <c r="B71" i="2"/>
  <c r="B58" i="2"/>
  <c r="C16" i="1" s="1"/>
  <c r="B61" i="2"/>
  <c r="C21" i="1" s="1" a="1"/>
  <c r="C21" i="1" s="1"/>
  <c r="B57" i="2"/>
  <c r="C1" i="1" s="1"/>
  <c r="B66" i="2"/>
  <c r="C28" i="1" s="1"/>
  <c r="B81" i="2"/>
  <c r="B59" i="2"/>
  <c r="C19" i="1" s="1"/>
  <c r="B60" i="2"/>
  <c r="C32" i="1" s="1"/>
  <c r="B74" i="2"/>
  <c r="B79" i="2"/>
  <c r="B90" i="2"/>
  <c r="H25" i="1" s="1"/>
  <c r="B82" i="2"/>
  <c r="B2" i="3" s="1"/>
  <c r="B62" i="2"/>
  <c r="C18" i="1" s="1"/>
  <c r="B65" i="2"/>
  <c r="C26" i="1" s="1"/>
  <c r="B80" i="2"/>
  <c r="F18" i="1" s="1"/>
  <c r="B75" i="2"/>
  <c r="C9" i="1" s="1"/>
  <c r="B68" i="2"/>
  <c r="B88" i="2"/>
  <c r="H20" i="1" s="1"/>
  <c r="B16" i="2"/>
  <c r="C16" i="2" s="1"/>
  <c r="B10" i="2"/>
  <c r="C10" i="2" s="1"/>
  <c r="B39" i="2"/>
  <c r="C39" i="2" s="1"/>
  <c r="B21" i="2"/>
  <c r="C21" i="2" s="1"/>
  <c r="B50" i="2"/>
  <c r="C50" i="2" s="1"/>
  <c r="B12" i="2"/>
  <c r="C12" i="2" s="1"/>
  <c r="B24" i="2"/>
  <c r="C24" i="2" s="1"/>
  <c r="B18" i="2"/>
  <c r="C18" i="2" s="1"/>
  <c r="B47" i="2"/>
  <c r="C47" i="2" s="1"/>
  <c r="B33" i="2"/>
  <c r="C33" i="2" s="1"/>
  <c r="B26" i="2"/>
  <c r="C26" i="2" s="1"/>
  <c r="B41" i="2"/>
  <c r="C41" i="2" s="1"/>
  <c r="B36" i="2"/>
  <c r="C36" i="2" s="1"/>
  <c r="B9" i="2"/>
  <c r="C9" i="2" s="1"/>
  <c r="B44" i="2"/>
  <c r="C44" i="2" s="1"/>
  <c r="B38" i="2"/>
  <c r="C38" i="2" s="1"/>
  <c r="B20" i="2"/>
  <c r="C20" i="2" s="1"/>
  <c r="B49" i="2"/>
  <c r="C49" i="2" s="1"/>
  <c r="B15" i="2"/>
  <c r="C15" i="2" s="1"/>
  <c r="B17" i="2"/>
  <c r="C17" i="2" s="1"/>
  <c r="B46" i="2"/>
  <c r="C46" i="2" s="1"/>
  <c r="B28" i="2"/>
  <c r="C28" i="2" s="1"/>
  <c r="B23" i="2"/>
  <c r="C23" i="2" s="1"/>
  <c r="B25" i="2"/>
  <c r="C25" i="2" s="1"/>
  <c r="B11" i="2"/>
  <c r="C11" i="2" s="1"/>
  <c r="B40" i="2"/>
  <c r="C40" i="2" s="1"/>
  <c r="B22" i="2"/>
  <c r="C22" i="2" s="1"/>
  <c r="B35" i="2"/>
  <c r="C35" i="2" s="1"/>
  <c r="B37" i="2"/>
  <c r="C37" i="2" s="1"/>
  <c r="B19" i="2"/>
  <c r="C19" i="2" s="1"/>
  <c r="B48" i="2"/>
  <c r="C48" i="2" s="1"/>
  <c r="B34" i="2"/>
  <c r="C34" i="2" s="1"/>
  <c r="B14" i="2"/>
  <c r="C14" i="2" s="1"/>
  <c r="B43" i="2"/>
  <c r="C43" i="2" s="1"/>
  <c r="B45" i="2"/>
  <c r="C45" i="2" s="1"/>
  <c r="B27" i="2"/>
  <c r="C27" i="2" s="1"/>
  <c r="B13" i="2"/>
  <c r="C13" i="2" s="1"/>
  <c r="B42" i="2"/>
  <c r="C42" i="2" s="1"/>
  <c r="B5" i="2"/>
  <c r="C5" i="2" s="1"/>
  <c r="B6" i="2"/>
  <c r="C6" i="2" s="1"/>
  <c r="C3" i="5" s="1"/>
  <c r="C3" i="1" l="1"/>
  <c r="E10" i="1"/>
  <c r="H31" i="1"/>
  <c r="C30" i="1"/>
  <c r="C10" i="1"/>
  <c r="D13" i="1"/>
  <c r="D12" i="1"/>
  <c r="C14" i="1"/>
  <c r="D11" i="1"/>
  <c r="A1" i="3"/>
  <c r="A2" i="3"/>
  <c r="B3" i="5"/>
  <c r="B4" i="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<sst xmlns="http://schemas.openxmlformats.org/spreadsheetml/2006/main" count="395" uniqueCount="374">
  <si>
    <t>en</t>
  </si>
  <si>
    <t>hr</t>
  </si>
  <si>
    <t>fr</t>
  </si>
  <si>
    <t>de</t>
  </si>
  <si>
    <t>yes</t>
  </si>
  <si>
    <t>da</t>
  </si>
  <si>
    <t xml:space="preserve"> </t>
  </si>
  <si>
    <t>&lt;to be hidden&gt;</t>
  </si>
  <si>
    <t>choiceCode</t>
  </si>
  <si>
    <t>choiceTranslated</t>
  </si>
  <si>
    <t>choiceShown</t>
  </si>
  <si>
    <t>Total number</t>
  </si>
  <si>
    <t>language_or_default</t>
  </si>
  <si>
    <t>no</t>
  </si>
  <si>
    <t>choice_optional</t>
  </si>
  <si>
    <t>choice_mandatory</t>
  </si>
  <si>
    <t>bg</t>
  </si>
  <si>
    <t>cs</t>
  </si>
  <si>
    <t>el</t>
  </si>
  <si>
    <t>es</t>
  </si>
  <si>
    <t>et</t>
  </si>
  <si>
    <t>fi</t>
  </si>
  <si>
    <t>ga</t>
  </si>
  <si>
    <t>hu</t>
  </si>
  <si>
    <t>it</t>
  </si>
  <si>
    <t>lt</t>
  </si>
  <si>
    <t>lv</t>
  </si>
  <si>
    <t>mt</t>
  </si>
  <si>
    <t>nl</t>
  </si>
  <si>
    <t>pl</t>
  </si>
  <si>
    <t>pt</t>
  </si>
  <si>
    <t>ro</t>
  </si>
  <si>
    <t>sk</t>
  </si>
  <si>
    <t>sl</t>
  </si>
  <si>
    <t>sv</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</si>
  <si>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</si>
  <si>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</si>
  <si>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</si>
  <si>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</si>
  <si>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</si>
  <si>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</si>
  <si>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</si>
  <si>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</si>
  <si>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</si>
  <si>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</si>
  <si>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</si>
  <si>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</si>
  <si>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</si>
  <si>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</si>
  <si>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</si>
  <si>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</si>
  <si>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</si>
  <si>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</si>
  <si>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</si>
  <si>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</si>
  <si>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</si>
  <si>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</si>
  <si>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</si>
  <si>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</si>
  <si>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</si>
  <si>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</si>
  <si>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</si>
  <si>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NO</t>
  </si>
  <si>
    <t xml:space="preserve">
</t>
  </si>
  <si>
    <t>country_label</t>
  </si>
  <si>
    <t>Country</t>
  </si>
  <si>
    <t>language_label</t>
  </si>
  <si>
    <t>text</t>
  </si>
  <si>
    <t>textTranslated</t>
  </si>
  <si>
    <t>Language</t>
  </si>
  <si>
    <t>application_of_the_three_rs_label</t>
  </si>
  <si>
    <t>1. Replacement</t>
  </si>
  <si>
    <t>2. Reduction</t>
  </si>
  <si>
    <t>3. Refinement</t>
  </si>
  <si>
    <t>ra_reasons_label</t>
  </si>
  <si>
    <t>severeProcedure_label</t>
  </si>
  <si>
    <t>nhpUse_label</t>
  </si>
  <si>
    <t>other_label</t>
  </si>
  <si>
    <t>otherExplanation_label</t>
  </si>
  <si>
    <t>Contains severe procedures</t>
  </si>
  <si>
    <t>Uses non-human primates</t>
  </si>
  <si>
    <t>Other reason</t>
  </si>
  <si>
    <t>at_least_one_reason_mssg</t>
  </si>
  <si>
    <t>inconsistent_value_mssg</t>
  </si>
  <si>
    <t>Inconsistent value!</t>
  </si>
  <si>
    <t>xs:country</t>
  </si>
  <si>
    <t>xs:language</t>
  </si>
  <si>
    <t>xs:severeProcedure</t>
  </si>
  <si>
    <t>xs:nhpUse</t>
  </si>
  <si>
    <t>xs:other</t>
  </si>
  <si>
    <t>xs:otherExplanation</t>
  </si>
  <si>
    <t>countries</t>
  </si>
  <si>
    <t>xs:species</t>
  </si>
  <si>
    <t>xs:nonRecovery</t>
  </si>
  <si>
    <t>xs:mild</t>
  </si>
  <si>
    <t>xs:moderate</t>
  </si>
  <si>
    <t>xs:severe</t>
  </si>
  <si>
    <t>Mild</t>
  </si>
  <si>
    <t>Species</t>
  </si>
  <si>
    <t>Moderate</t>
  </si>
  <si>
    <t>Severe</t>
  </si>
  <si>
    <t>Non-recovery</t>
  </si>
  <si>
    <t>speciesCode</t>
  </si>
  <si>
    <t>speciesTranslated</t>
  </si>
  <si>
    <t>speciesShown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</si>
  <si>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</si>
  <si>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</si>
  <si>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</si>
  <si>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</si>
  <si>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</si>
  <si>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</si>
  <si>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</si>
  <si>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</si>
  <si>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</si>
  <si>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</si>
  <si>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</si>
  <si>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</si>
  <si>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</si>
  <si>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</si>
  <si>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</si>
  <si>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</si>
  <si>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</si>
  <si>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</si>
  <si>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</si>
  <si>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</si>
  <si>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</si>
  <si>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</si>
  <si>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</si>
  <si>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</si>
  <si>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A25-1</t>
  </si>
  <si>
    <t>A25-2</t>
  </si>
  <si>
    <t>A26</t>
  </si>
  <si>
    <t>A27</t>
  </si>
  <si>
    <t>A28</t>
  </si>
  <si>
    <t>A29</t>
  </si>
  <si>
    <t>A30</t>
  </si>
  <si>
    <t>A31</t>
  </si>
  <si>
    <t>A32</t>
  </si>
  <si>
    <t>A33</t>
  </si>
  <si>
    <t>A34</t>
  </si>
  <si>
    <t>A35</t>
  </si>
  <si>
    <t>A36</t>
  </si>
  <si>
    <t>A99</t>
  </si>
  <si>
    <t>Mice</t>
  </si>
  <si>
    <t>Rats</t>
  </si>
  <si>
    <t>Guinea-Pigs</t>
  </si>
  <si>
    <t>Hamsters (Syrian)</t>
  </si>
  <si>
    <t>Hamsters (Chinese)</t>
  </si>
  <si>
    <t>Mongolian gerbil</t>
  </si>
  <si>
    <t>Other rodents</t>
  </si>
  <si>
    <t>Rabbits</t>
  </si>
  <si>
    <t>Cats</t>
  </si>
  <si>
    <t>Dogs</t>
  </si>
  <si>
    <t>Ferrets</t>
  </si>
  <si>
    <t>Other carnivores</t>
  </si>
  <si>
    <t>Horses, donkeys and cross-breeds</t>
  </si>
  <si>
    <t>Pigs</t>
  </si>
  <si>
    <t>Goats</t>
  </si>
  <si>
    <t>Sheep</t>
  </si>
  <si>
    <t>Cattle</t>
  </si>
  <si>
    <t>Prosimians</t>
  </si>
  <si>
    <t>Marmoset and tamarins</t>
  </si>
  <si>
    <t>Cynomolgus monkey</t>
  </si>
  <si>
    <t>Rhesus monkey</t>
  </si>
  <si>
    <t>Vervets (Chlorocebus spp.)</t>
  </si>
  <si>
    <t>Baboons</t>
  </si>
  <si>
    <t>Squirrel monkey</t>
  </si>
  <si>
    <t>Apes</t>
  </si>
  <si>
    <t>Other mammals</t>
  </si>
  <si>
    <t>Domestic fowl</t>
  </si>
  <si>
    <t>Other birds</t>
  </si>
  <si>
    <t>Reptiles</t>
  </si>
  <si>
    <t>Rana</t>
  </si>
  <si>
    <t>Xenopus</t>
  </si>
  <si>
    <t>Other amphibians</t>
  </si>
  <si>
    <t>Zebra fish</t>
  </si>
  <si>
    <t>Other fish</t>
  </si>
  <si>
    <t>Cephalopods</t>
  </si>
  <si>
    <t>non-specified mammal</t>
  </si>
  <si>
    <t>Mus musculus</t>
  </si>
  <si>
    <t>Rattus norvegicus</t>
  </si>
  <si>
    <t>Cavia porcellus</t>
  </si>
  <si>
    <t>Mesocricetus auratus</t>
  </si>
  <si>
    <t>Cricetulus griseus</t>
  </si>
  <si>
    <t>Meriones unguiculatus</t>
  </si>
  <si>
    <t>other Rodentia</t>
  </si>
  <si>
    <t>Oryctolagus cuniculus</t>
  </si>
  <si>
    <t>Felis catus</t>
  </si>
  <si>
    <t>Canis familiaris</t>
  </si>
  <si>
    <t>Mustela putorius furo</t>
  </si>
  <si>
    <t>other Carnivora</t>
  </si>
  <si>
    <t>Equidae</t>
  </si>
  <si>
    <t>Sus scrofa domesticus</t>
  </si>
  <si>
    <t>Capra aegagrus hircus</t>
  </si>
  <si>
    <t>Ovis aries</t>
  </si>
  <si>
    <t>Prosimia</t>
  </si>
  <si>
    <t>Callithrix jacchus</t>
  </si>
  <si>
    <t>Macaca fascicularis</t>
  </si>
  <si>
    <t>Macaca mulatta</t>
  </si>
  <si>
    <t>usually either pygerythrus or sabaeus</t>
  </si>
  <si>
    <t>Papio spp.</t>
  </si>
  <si>
    <t>Saimiri sciureus</t>
  </si>
  <si>
    <t>other species of Cercopithecoidea</t>
  </si>
  <si>
    <t>other species of Ceboidea</t>
  </si>
  <si>
    <t>Hominoidea</t>
  </si>
  <si>
    <t>other Mammalia</t>
  </si>
  <si>
    <t>Gallus gallus domesticus</t>
  </si>
  <si>
    <t>other Aves</t>
  </si>
  <si>
    <t>Reptilia</t>
  </si>
  <si>
    <t>Rana temporaria and Rana pipiens</t>
  </si>
  <si>
    <t>Xenopus laevis and Xenopus tropicalis</t>
  </si>
  <si>
    <t>other Amphibia</t>
  </si>
  <si>
    <t>Danio rerio</t>
  </si>
  <si>
    <t>other Pisces</t>
  </si>
  <si>
    <t>Cephalopoda</t>
  </si>
  <si>
    <t>scientific</t>
  </si>
  <si>
    <t>total_number_mssg</t>
  </si>
  <si>
    <t>select_species_mssg</t>
  </si>
  <si>
    <t>Species must be selected!</t>
  </si>
  <si>
    <t>Total number must be higher than 0!</t>
  </si>
  <si>
    <t>At least 1 row!</t>
  </si>
  <si>
    <t>at_least_one_row_mssg</t>
  </si>
  <si>
    <t>species_label</t>
  </si>
  <si>
    <t>non_recovery_label</t>
  </si>
  <si>
    <t>mild_label</t>
  </si>
  <si>
    <t>moderate_label</t>
  </si>
  <si>
    <t>severe_label</t>
  </si>
  <si>
    <t>total_number_label</t>
  </si>
  <si>
    <t>numbers_per_severity_label</t>
  </si>
  <si>
    <t>RA_title</t>
  </si>
  <si>
    <t>Title</t>
  </si>
  <si>
    <t>title_label</t>
  </si>
  <si>
    <t>objectivesAchievement_label</t>
  </si>
  <si>
    <t>Achievement of objectives</t>
  </si>
  <si>
    <t>Explain briefly whether, and to what extent, the objectives set out in the authorised project have been achieved. Provide reasons if objectives have not been attained.
Have there been any other significant findings?
What benefits have resulted from the work to date, and are further benefits expected?
Have the results of this project been disseminated, including where hypotheses are not proven? If so, describe how. If not, indicate how and when results are expected to be publicised.</t>
  </si>
  <si>
    <t>objectivesAchievement_instr</t>
  </si>
  <si>
    <t>harms_label</t>
  </si>
  <si>
    <t>comparisonHarms_label</t>
  </si>
  <si>
    <t>How do numbers of animals used and actual severities compare with those estimated? Where the actual numbers are higher than the estimated numbers, please provide an explanation. Where the actual numbers are lower, please provide an explanation unless that difference is a result of Reduction or Refinement?</t>
  </si>
  <si>
    <t>How do numbers of animals used and actual severities compare with those estimated?</t>
  </si>
  <si>
    <t>comparisonHarms_instr</t>
  </si>
  <si>
    <t>comparisonFate_label</t>
  </si>
  <si>
    <t>How does the fate of animals kept alive at the end of the study compare with the estimated fate?</t>
  </si>
  <si>
    <t>comparisonFate_instr</t>
  </si>
  <si>
    <t>How does the fate of animals kept alive at the end of the study compare with the estimated fate? Please provide an explanation.</t>
  </si>
  <si>
    <t>Any elements that may contribute to further implementation of the Three Rs:</t>
  </si>
  <si>
    <t>replacementFindings_label</t>
  </si>
  <si>
    <t>replacementFindings_instr</t>
  </si>
  <si>
    <t>With the knowledge obtained from this project, have any new approaches that could replace some or all of the use of animals in similar projects been identified/developed (including the development/validation of new in vitro or in silico techniques)?</t>
  </si>
  <si>
    <t>reductionFindings_label</t>
  </si>
  <si>
    <t>reductionFindings_instr</t>
  </si>
  <si>
    <t>With the knowledge obtained from this project, could the experimental design be improved to enable any further reduction of the use of animals, and if so, how? 
Provide an explanation where numbers of animals used were lower than those originally estimated.</t>
  </si>
  <si>
    <t>refinementFindings_label</t>
  </si>
  <si>
    <t>refinementFindings_instr</t>
  </si>
  <si>
    <t>Provide an explanation where the actual severities were lower than those originally estimated.
With the new knowledge obtained from this project, are the animal models used still the most appropriate? Please specify per species/model, where appropriate.
List any novel refinements introduced during the project to reduce harm to the animals or to improve their welfare. 
What are the potential opportunities for further refinement in the future, for example, emerging technologies, techniques, improved welfare assessment methods, earlier endpoints, housing/husbandry measures?</t>
  </si>
  <si>
    <t>4. Other</t>
  </si>
  <si>
    <t>findingsDissemination_instr</t>
  </si>
  <si>
    <t>How are the findings for further implementation of the Three Rs disseminated?</t>
  </si>
  <si>
    <t>comments_label</t>
  </si>
  <si>
    <t>Additional comments</t>
  </si>
  <si>
    <t>other_title</t>
  </si>
  <si>
    <t>ntsIdReference_label</t>
  </si>
  <si>
    <t>NTS identifier</t>
  </si>
  <si>
    <t>Actual harms</t>
  </si>
  <si>
    <t>languages</t>
  </si>
  <si>
    <t>ntsIdReference_instr</t>
  </si>
  <si>
    <t>title_instr</t>
  </si>
  <si>
    <t>Reasons for Retrospective Assessment</t>
  </si>
  <si>
    <t>Explain "Other reason"</t>
  </si>
  <si>
    <t>Numbers of animals per actual severity</t>
  </si>
  <si>
    <t>xs:title</t>
  </si>
  <si>
    <t>xs:objectivesAchievement</t>
  </si>
  <si>
    <t>xs:comparisonHarms</t>
  </si>
  <si>
    <t>xs:comparisonFate</t>
  </si>
  <si>
    <t>xs:replacementFindings</t>
  </si>
  <si>
    <t>xs:reductionFindings</t>
  </si>
  <si>
    <t>xs:refinementFindings</t>
  </si>
  <si>
    <t>xs:ntsIdReference</t>
  </si>
  <si>
    <t>template_version</t>
  </si>
  <si>
    <t>Other species of Old World monkeys</t>
  </si>
  <si>
    <t>Other species of New World monkeys</t>
  </si>
  <si>
    <t>Turkey</t>
  </si>
  <si>
    <t>Sea bass</t>
  </si>
  <si>
    <t>Salmon, trout, chars and graylings</t>
  </si>
  <si>
    <t>Guppy, swordtail, molly, platy</t>
  </si>
  <si>
    <t>A37</t>
  </si>
  <si>
    <t>A38</t>
  </si>
  <si>
    <t>A39</t>
  </si>
  <si>
    <t>A40</t>
  </si>
  <si>
    <t>Bos taurus</t>
  </si>
  <si>
    <t>Meleagris gallopavo</t>
  </si>
  <si>
    <t>spp. from families e.g. Serranidae, Moronidae</t>
  </si>
  <si>
    <t>Salmonidae</t>
  </si>
  <si>
    <t>Poeciliidae</t>
  </si>
  <si>
    <t>ntsNationalIdReference_label</t>
  </si>
  <si>
    <t>NTS national identifier</t>
  </si>
  <si>
    <t>raNationalId_label</t>
  </si>
  <si>
    <t>RA national identifier</t>
  </si>
  <si>
    <t>field1_label</t>
  </si>
  <si>
    <t>field2_label</t>
  </si>
  <si>
    <t>field3_label</t>
  </si>
  <si>
    <t>additional_fields_title</t>
  </si>
  <si>
    <t>Additional fields</t>
  </si>
  <si>
    <t>additional_fields_tinstr</t>
  </si>
  <si>
    <t>Whether the particular field is applicable or not, depends on national rules.</t>
  </si>
  <si>
    <t>compulsory_field_tinstr</t>
  </si>
  <si>
    <t>maxLength_100_tinstr</t>
  </si>
  <si>
    <t>Maximum length is 100 characters.</t>
  </si>
  <si>
    <t>maxLength_2500_tinstr</t>
  </si>
  <si>
    <t>Maximum length is 2500 characters.</t>
  </si>
  <si>
    <t>maxLength_500_tinstr</t>
  </si>
  <si>
    <t>Maximum length is 500 characters.</t>
  </si>
  <si>
    <t>ntsIdReference_tinstr</t>
  </si>
  <si>
    <t>ntsNationalIdReference_instr</t>
  </si>
  <si>
    <t>raNationalId_instr</t>
  </si>
  <si>
    <t>otherExplanation_tinstr</t>
  </si>
  <si>
    <t>Must be filled-in if other reason is chosen!</t>
  </si>
  <si>
    <t>At least one reason must be chosen!</t>
  </si>
  <si>
    <t>Please fill-in 'Actual harms' sheet. At least one row must be filled-in!</t>
  </si>
  <si>
    <t>actualHarms_tinstr</t>
  </si>
  <si>
    <t>field4_label</t>
  </si>
  <si>
    <t>field5_label</t>
  </si>
  <si>
    <t>fill_all_cells_mssg</t>
  </si>
  <si>
    <t>Please fill-in all categories with whole numbers (0 or higher)!</t>
  </si>
  <si>
    <t>National identifier of the NTS to which this RA refers</t>
  </si>
  <si>
    <t>In case that related NTS is not stored in the EC system, put 0000 into this field and fill-in the 'NTS national identifier' field.</t>
  </si>
  <si>
    <t>xs:ntsNationalIdReference</t>
  </si>
  <si>
    <t>xs:raNationalId</t>
  </si>
  <si>
    <t>xs:actualHarms</t>
  </si>
  <si>
    <t>xs:otherFindingsDissemination</t>
  </si>
  <si>
    <t>xs:additionalComments</t>
  </si>
  <si>
    <t>xs:field1</t>
  </si>
  <si>
    <t>xs:field2</t>
  </si>
  <si>
    <t>xs:field3</t>
  </si>
  <si>
    <t>xs:field4</t>
  </si>
  <si>
    <t>xs:field5</t>
  </si>
  <si>
    <t>xs:raId</t>
  </si>
  <si>
    <t>raId_label</t>
  </si>
  <si>
    <t>RA identifier</t>
  </si>
  <si>
    <t>raId_instr</t>
  </si>
  <si>
    <t>raId_tinstr</t>
  </si>
  <si>
    <t>To be filled-in only when updating RA already stored in the EC system.</t>
  </si>
  <si>
    <t>xs:euSubmission</t>
  </si>
  <si>
    <t>euSubmission_instr</t>
  </si>
  <si>
    <t>Indicate if project is falling inside the scope of the Directive or not.</t>
  </si>
  <si>
    <t>euSubmission_label</t>
  </si>
  <si>
    <t>EU submission</t>
  </si>
  <si>
    <t>xs:raPreviousVersionExternalLink</t>
  </si>
  <si>
    <t>xs:ntsExternalLink</t>
  </si>
  <si>
    <t>Link to the previous RA version outside the EC system</t>
  </si>
  <si>
    <t>raPreviousVersionExternalLink_label</t>
  </si>
  <si>
    <t>ntsExternalLink_label</t>
  </si>
  <si>
    <t>Link to the NTS to which this RA refers which is not in the EC system</t>
  </si>
  <si>
    <t>To be used in transition period where the previous version of the RA might not exist in the EC system.</t>
  </si>
  <si>
    <t>raPreviousVersionExternalLink_instr</t>
  </si>
  <si>
    <t>ntsExternalLink_instr</t>
  </si>
  <si>
    <t>To be used in transition period where NTS to which the RA refers might not exist in the EC system.</t>
  </si>
  <si>
    <t>xs:custom</t>
  </si>
  <si>
    <t>custom_severity_label</t>
  </si>
  <si>
    <t>MS custom severity</t>
  </si>
  <si>
    <t>*</t>
  </si>
  <si>
    <t>Compulsory!</t>
  </si>
  <si>
    <t>as per Non-technical Project Summary</t>
  </si>
  <si>
    <t>Identifier of the NTS to which this RA refers.</t>
  </si>
  <si>
    <t>not_be_published_instr</t>
  </si>
  <si>
    <t>Field will not be published.</t>
  </si>
  <si>
    <t>Unique RA identifier assigned by the central EC system.</t>
  </si>
  <si>
    <t>National identifier of the RA.</t>
  </si>
  <si>
    <t>National field 1</t>
  </si>
  <si>
    <t>National field 2</t>
  </si>
  <si>
    <t>National field 3</t>
  </si>
  <si>
    <t>National field 4</t>
  </si>
  <si>
    <t>National field 5</t>
  </si>
  <si>
    <t>Result of Retrospective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</si>
</sst>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2" x14ac:knownFonts="1">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b/>
      <sz val="11"/>
      <color theme="3"/>
      <name val="Calibri"/>
      <family val="2"/>
      <scheme val="minor"/>
    </font>
    <font>
      <i/>
      <sz val="11"/>
      <color rgb="FFFF0000"/>
      <name val="Calibri"/>
      <family val="2"/>
      <scheme val="minor"/>
    </font>
  </fonts>
  <fills count="5">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0" fillId="0" borderId="19" applyNumberFormat="0" applyFill="0" applyAlignment="0" applyProtection="0"/>
  </cellStyleXfs>
  <cellXfs count="118">
    <xf numFmtId="0" fontId="0" fillId="0" borderId="0" xfId="0"/>
    <xf numFmtId="0" fontId="1" fillId="0" borderId="0" xfId="0" applyFont="1"/>
    <xf numFmtId="0" fontId="0" fillId="0" borderId="0" xfId="0" applyAlignment="1">
      <alignment horizontal="left" vertical="top"/>
    </xf>
    <xf numFmtId="0" fontId="0" fillId="0" borderId="0" xfId="0" applyAlignment="1" applyProtection="1">
      <alignment horizontal="left" vertical="top"/>
    </xf>
    <xf numFmtId="0" fontId="0" fillId="0" borderId="0" xfId="0" applyNumberFormat="1" applyAlignment="1" applyProtection="1">
      <alignment horizontal="left" vertical="top"/>
    </xf>
    <xf numFmtId="0" fontId="1" fillId="0" borderId="0" xfId="0" applyFont="1" applyAlignment="1" applyProtection="1">
      <alignment horizontal="left" vertical="top"/>
    </xf>
    <xf numFmtId="1" fontId="0" fillId="0" borderId="0" xfId="0" applyNumberFormat="1" applyAlignment="1" applyProtection="1">
      <alignment horizontal="left" vertical="top"/>
    </xf>
    <xf numFmtId="49" fontId="0" fillId="0" borderId="0" xfId="0" applyNumberFormat="1" applyAlignment="1" applyProtection="1">
      <alignment horizontal="left" vertical="top"/>
    </xf>
    <xf numFmtId="0" fontId="0" fillId="0" borderId="0" xfId="0" applyBorder="1"/>
    <xf numFmtId="49" fontId="0" fillId="0" borderId="0" xfId="0" applyNumberFormat="1" applyProtection="1">
      <protection locked="0"/>
    </xf>
    <xf numFmtId="0" fontId="0" fillId="0" borderId="0" xfId="0" applyProtection="1"/>
    <xf numFmtId="0" fontId="3" fillId="0" borderId="0" xfId="1" applyAlignment="1">
      <alignment vertical="top"/>
    </xf>
    <xf numFmtId="0" fontId="0" fillId="0" borderId="0" xfId="0" applyBorder="1" applyAlignment="1">
      <alignment horizontal="left" vertical="top"/>
    </xf>
    <xf numFmtId="0" fontId="1" fillId="0" borderId="0" xfId="0" applyFont="1" applyAlignment="1">
      <alignment horizontal="left" vertical="top"/>
    </xf>
    <xf numFmtId="0" fontId="1" fillId="0" borderId="3" xfId="0" applyFont="1" applyBorder="1"/>
    <xf numFmtId="0" fontId="1" fillId="0" borderId="4" xfId="0" applyFont="1" applyBorder="1"/>
    <xf numFmtId="0" fontId="1" fillId="0" borderId="5" xfId="0" applyFont="1" applyBorder="1"/>
    <xf numFmtId="0" fontId="0" fillId="0" borderId="11" xfId="0" applyBorder="1" applyAlignment="1">
      <alignment horizontal="left" vertical="top"/>
    </xf>
    <xf numFmtId="0" fontId="0" fillId="0" borderId="12" xfId="0" quotePrefix="1" applyBorder="1" applyAlignment="1">
      <alignment horizontal="left" vertical="top"/>
    </xf>
    <xf numFmtId="0" fontId="0" fillId="0" borderId="12" xfId="0" applyBorder="1" applyAlignment="1">
      <alignment horizontal="left" vertical="top"/>
    </xf>
    <xf numFmtId="0" fontId="0" fillId="0" borderId="2" xfId="0" applyBorder="1" applyAlignment="1">
      <alignment horizontal="left" vertical="top"/>
    </xf>
    <xf numFmtId="0" fontId="0" fillId="0" borderId="0" xfId="0" quotePrefix="1" applyBorder="1" applyAlignment="1">
      <alignment horizontal="left" vertical="top"/>
    </xf>
    <xf numFmtId="0" fontId="0" fillId="0" borderId="0" xfId="0" applyNumberFormat="1" applyAlignment="1">
      <alignment horizontal="left" vertical="top"/>
    </xf>
    <xf numFmtId="0" fontId="0" fillId="0" borderId="0" xfId="0" applyNumberFormat="1" applyAlignment="1" applyProtection="1">
      <alignment horizontal="left" vertical="top" wrapText="1"/>
    </xf>
    <xf numFmtId="49" fontId="0" fillId="0" borderId="0" xfId="0" applyNumberFormat="1" applyAlignment="1" applyProtection="1">
      <alignment horizontal="left" vertical="top" wrapText="1"/>
    </xf>
    <xf numFmtId="0" fontId="8" fillId="2" borderId="13" xfId="3" applyFont="1" applyBorder="1" applyAlignment="1" applyProtection="1">
      <alignment horizontal="left" vertical="top" wrapText="1" shrinkToFit="1"/>
      <protection locked="0"/>
    </xf>
    <xf numFmtId="0" fontId="8" fillId="2" borderId="13" xfId="3" applyFont="1" applyBorder="1" applyAlignment="1" applyProtection="1">
      <alignment horizontal="left" vertical="top" wrapText="1"/>
      <protection locked="0"/>
    </xf>
    <xf numFmtId="0" fontId="3" fillId="0" borderId="16" xfId="1" applyBorder="1" applyAlignment="1">
      <alignment vertical="top"/>
    </xf>
    <xf numFmtId="164" fontId="0" fillId="0" borderId="0" xfId="0" applyNumberFormat="1" applyAlignment="1" applyProtection="1">
      <alignment horizontal="left" vertical="top"/>
    </xf>
    <xf numFmtId="0" fontId="0" fillId="0" borderId="0" xfId="0" applyFont="1" applyAlignment="1" applyProtection="1">
      <alignment horizontal="left" vertical="top"/>
    </xf>
    <xf numFmtId="0" fontId="7" fillId="0" borderId="0" xfId="0" applyFont="1" applyBorder="1" applyAlignment="1">
      <alignment horizontal="left" vertical="top"/>
    </xf>
    <xf numFmtId="0" fontId="1" fillId="0" borderId="0" xfId="0" applyFont="1" applyAlignment="1">
      <alignment horizontal="left" vertical="top"/>
    </xf>
    <xf numFmtId="0" fontId="7" fillId="0" borderId="0" xfId="1" applyFont="1" applyAlignment="1">
      <alignment horizontal="left" vertical="top" wrapText="1"/>
    </xf>
    <xf numFmtId="0" fontId="0" fillId="0" borderId="0" xfId="0" applyAlignment="1">
      <alignment horizontal="left" vertical="top"/>
    </xf>
    <xf numFmtId="0" fontId="0" fillId="0" borderId="0" xfId="0" applyFont="1" applyAlignment="1">
      <alignment horizontal="left" vertical="top"/>
    </xf>
    <xf numFmtId="0" fontId="7" fillId="0" borderId="0" xfId="0" applyFont="1" applyAlignment="1">
      <alignment horizontal="left" vertical="top"/>
    </xf>
    <xf numFmtId="1" fontId="0" fillId="0" borderId="0" xfId="0" applyNumberFormat="1" applyProtection="1">
      <protection locked="0"/>
    </xf>
    <xf numFmtId="0" fontId="0" fillId="0" borderId="0" xfId="0" applyBorder="1" applyAlignment="1" applyProtection="1">
      <alignment horizontal="left" vertical="top"/>
    </xf>
    <xf numFmtId="0" fontId="3" fillId="0" borderId="0" xfId="1" applyAlignment="1" applyProtection="1">
      <alignment vertical="top"/>
    </xf>
    <xf numFmtId="0" fontId="0" fillId="0" borderId="0" xfId="0" applyFill="1" applyBorder="1"/>
    <xf numFmtId="0" fontId="0" fillId="0" borderId="0" xfId="0" applyFont="1"/>
    <xf numFmtId="0" fontId="0" fillId="0" borderId="0" xfId="0" applyNumberFormat="1" applyProtection="1"/>
    <xf numFmtId="0" fontId="7" fillId="0" borderId="0" xfId="0" applyFont="1" applyProtection="1"/>
    <xf numFmtId="0" fontId="7" fillId="0" borderId="0" xfId="0" applyFont="1" applyAlignment="1">
      <alignment horizontal="left" vertical="top" wrapText="1"/>
    </xf>
    <xf numFmtId="0" fontId="5" fillId="0" borderId="0" xfId="2" applyAlignment="1" applyProtection="1">
      <alignment vertical="center"/>
    </xf>
    <xf numFmtId="0" fontId="10" fillId="0" borderId="19" xfId="6" applyAlignment="1" applyProtection="1">
      <alignment horizontal="center"/>
    </xf>
    <xf numFmtId="0" fontId="5" fillId="0" borderId="0" xfId="2" applyProtection="1"/>
    <xf numFmtId="0" fontId="10" fillId="0" borderId="19" xfId="6" applyProtection="1"/>
    <xf numFmtId="0" fontId="0" fillId="0" borderId="0" xfId="0" applyAlignment="1" applyProtection="1">
      <alignment horizontal="right"/>
    </xf>
    <xf numFmtId="49" fontId="0" fillId="0" borderId="0" xfId="0" applyNumberFormat="1" applyProtection="1"/>
    <xf numFmtId="0" fontId="0" fillId="0" borderId="6" xfId="0" applyBorder="1" applyProtection="1">
      <protection locked="0"/>
    </xf>
    <xf numFmtId="0" fontId="0" fillId="0" borderId="0"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0" xfId="0" applyFont="1" applyBorder="1" applyProtection="1">
      <protection locked="0"/>
    </xf>
    <xf numFmtId="0" fontId="0" fillId="0" borderId="9" xfId="0" applyFont="1" applyBorder="1" applyProtection="1">
      <protection locked="0"/>
    </xf>
    <xf numFmtId="0" fontId="0" fillId="0" borderId="9" xfId="0" applyFill="1" applyBorder="1" applyProtection="1">
      <protection locked="0"/>
    </xf>
    <xf numFmtId="0" fontId="0" fillId="0" borderId="6" xfId="0" applyFont="1" applyBorder="1" applyProtection="1">
      <protection locked="0"/>
    </xf>
    <xf numFmtId="0" fontId="0" fillId="0" borderId="7" xfId="0" applyFont="1" applyBorder="1" applyProtection="1">
      <protection locked="0"/>
    </xf>
    <xf numFmtId="0" fontId="0" fillId="0" borderId="0" xfId="0" applyFont="1" applyFill="1" applyBorder="1" applyProtection="1">
      <protection locked="0"/>
    </xf>
    <xf numFmtId="0" fontId="0" fillId="0" borderId="8" xfId="0" applyFont="1" applyBorder="1" applyProtection="1">
      <protection locked="0"/>
    </xf>
    <xf numFmtId="0" fontId="0" fillId="0" borderId="10" xfId="0" applyFont="1" applyBorder="1" applyProtection="1">
      <protection locked="0"/>
    </xf>
    <xf numFmtId="0" fontId="8" fillId="2" borderId="13" xfId="3" applyFont="1" applyBorder="1" applyAlignment="1" applyProtection="1">
      <alignment horizontal="left" vertical="top"/>
      <protection locked="0"/>
    </xf>
    <xf numFmtId="0" fontId="1" fillId="0" borderId="0" xfId="0" applyFont="1" applyBorder="1" applyAlignment="1">
      <alignment horizontal="left" vertical="top"/>
    </xf>
    <xf numFmtId="0" fontId="0" fillId="0" borderId="0" xfId="0" applyAlignment="1">
      <alignment horizontal="left" vertical="top"/>
    </xf>
    <xf numFmtId="0" fontId="1" fillId="0" borderId="15" xfId="0" applyFont="1" applyBorder="1" applyAlignment="1">
      <alignment horizontal="left" vertical="top"/>
    </xf>
    <xf numFmtId="0" fontId="1" fillId="0" borderId="20" xfId="0" applyFont="1" applyBorder="1"/>
    <xf numFmtId="0" fontId="1" fillId="0" borderId="21" xfId="0" applyFont="1" applyBorder="1"/>
    <xf numFmtId="0" fontId="1" fillId="0" borderId="22" xfId="0" applyFont="1" applyBorder="1"/>
    <xf numFmtId="0" fontId="1" fillId="0" borderId="0" xfId="0" applyFont="1" applyAlignment="1">
      <alignment horizontal="left" vertical="top"/>
    </xf>
    <xf numFmtId="0" fontId="0" fillId="4" borderId="0" xfId="0" applyFill="1"/>
    <xf numFmtId="0" fontId="1" fillId="0" borderId="21" xfId="0" applyFont="1" applyBorder="1" applyProtection="1"/>
    <xf numFmtId="0" fontId="1" fillId="0" borderId="4" xfId="0" applyFont="1" applyBorder="1" applyProtection="1"/>
    <xf numFmtId="0" fontId="0" fillId="0" borderId="0" xfId="0" applyFont="1" applyBorder="1" applyProtection="1"/>
    <xf numFmtId="0" fontId="0" fillId="0" borderId="9" xfId="0" applyFont="1" applyBorder="1" applyProtection="1"/>
    <xf numFmtId="0" fontId="0" fillId="0" borderId="0" xfId="0" applyBorder="1" applyProtection="1"/>
    <xf numFmtId="0" fontId="0" fillId="0" borderId="0" xfId="0" applyFill="1" applyBorder="1" applyProtection="1"/>
    <xf numFmtId="0" fontId="0" fillId="0" borderId="9" xfId="0" applyFill="1" applyBorder="1" applyProtection="1"/>
    <xf numFmtId="0" fontId="8" fillId="2" borderId="13" xfId="3" applyFont="1" applyBorder="1" applyAlignment="1" applyProtection="1">
      <alignment horizontal="left" vertical="top" wrapText="1"/>
      <protection locked="0"/>
    </xf>
    <xf numFmtId="0" fontId="1" fillId="0" borderId="0" xfId="0" applyFont="1" applyAlignment="1">
      <alignment horizontal="left" vertical="top"/>
    </xf>
    <xf numFmtId="0" fontId="10" fillId="0" borderId="19" xfId="6" applyAlignment="1" applyProtection="1">
      <alignment horizontal="center" vertical="center"/>
    </xf>
    <xf numFmtId="0" fontId="0" fillId="0" borderId="0" xfId="0" applyFont="1" applyAlignment="1">
      <alignment horizontal="left" vertical="top" wrapText="1"/>
    </xf>
    <xf numFmtId="0" fontId="11" fillId="0" borderId="0" xfId="1" applyFont="1" applyAlignment="1">
      <alignment vertical="top"/>
    </xf>
    <xf numFmtId="0" fontId="7" fillId="3" borderId="18" xfId="4" applyFont="1" applyBorder="1" applyAlignment="1">
      <alignment horizontal="left" vertical="top" wrapText="1"/>
    </xf>
    <xf numFmtId="0" fontId="1" fillId="0" borderId="15" xfId="0" applyFont="1" applyBorder="1" applyAlignment="1">
      <alignment horizontal="left" vertical="top"/>
    </xf>
    <xf numFmtId="49" fontId="8" fillId="2" borderId="23" xfId="3" applyNumberFormat="1" applyFont="1" applyBorder="1" applyAlignment="1" applyProtection="1">
      <alignment horizontal="left" vertical="top" wrapText="1"/>
      <protection locked="0"/>
    </xf>
    <xf numFmtId="49" fontId="8" fillId="2" borderId="25" xfId="3" applyNumberFormat="1" applyFont="1" applyBorder="1" applyAlignment="1" applyProtection="1">
      <alignment horizontal="left" vertical="top"/>
      <protection locked="0"/>
    </xf>
    <xf numFmtId="49" fontId="8" fillId="2" borderId="24" xfId="3" applyNumberFormat="1" applyFont="1" applyBorder="1" applyAlignment="1" applyProtection="1">
      <alignment horizontal="left" vertical="top"/>
      <protection locked="0"/>
    </xf>
    <xf numFmtId="0" fontId="0" fillId="0" borderId="25" xfId="0" applyFont="1" applyBorder="1" applyAlignment="1">
      <alignment horizontal="left" vertical="top"/>
    </xf>
    <xf numFmtId="0" fontId="8" fillId="2" borderId="23" xfId="3" applyFont="1" applyBorder="1" applyAlignment="1" applyProtection="1">
      <alignment horizontal="left" vertical="top" wrapText="1"/>
      <protection locked="0"/>
    </xf>
    <xf numFmtId="0" fontId="8" fillId="2" borderId="25" xfId="3" applyFont="1" applyBorder="1" applyAlignment="1" applyProtection="1">
      <alignment horizontal="left" vertical="top" wrapText="1"/>
      <protection locked="0"/>
    </xf>
    <xf numFmtId="0" fontId="8" fillId="2" borderId="24" xfId="3" applyFont="1" applyBorder="1" applyAlignment="1" applyProtection="1">
      <alignment horizontal="left" vertical="top" wrapText="1"/>
      <protection locked="0"/>
    </xf>
    <xf numFmtId="0" fontId="1" fillId="0" borderId="25" xfId="0" applyFont="1" applyBorder="1" applyAlignment="1">
      <alignment horizontal="left" vertical="top"/>
    </xf>
    <xf numFmtId="49" fontId="8" fillId="2" borderId="25" xfId="3" applyNumberFormat="1" applyFont="1" applyBorder="1" applyAlignment="1" applyProtection="1">
      <alignment horizontal="left" vertical="top" wrapText="1"/>
      <protection locked="0"/>
    </xf>
    <xf numFmtId="49" fontId="8" fillId="2" borderId="24" xfId="3" applyNumberFormat="1" applyFont="1" applyBorder="1" applyAlignment="1" applyProtection="1">
      <alignment horizontal="left" vertical="top" wrapText="1"/>
      <protection locked="0"/>
    </xf>
    <xf numFmtId="0" fontId="0" fillId="0" borderId="0" xfId="0" applyNumberFormat="1" applyBorder="1" applyAlignment="1" applyProtection="1">
      <alignment horizontal="left" vertical="top" wrapText="1"/>
    </xf>
    <xf numFmtId="0" fontId="0" fillId="0" borderId="27" xfId="0" applyNumberFormat="1" applyBorder="1" applyAlignment="1" applyProtection="1">
      <alignment horizontal="left" vertical="top" wrapText="1"/>
    </xf>
    <xf numFmtId="0" fontId="8" fillId="2" borderId="23" xfId="3" applyFont="1" applyBorder="1" applyAlignment="1" applyProtection="1">
      <alignment horizontal="left" vertical="top"/>
      <protection locked="0"/>
    </xf>
    <xf numFmtId="0" fontId="8" fillId="2" borderId="24" xfId="3" applyFont="1" applyBorder="1" applyAlignment="1" applyProtection="1">
      <alignment horizontal="left" vertical="top"/>
      <protection locked="0"/>
    </xf>
    <xf numFmtId="0" fontId="1" fillId="0" borderId="14" xfId="0" applyFont="1" applyBorder="1" applyAlignment="1">
      <alignment horizontal="left" vertical="top"/>
    </xf>
    <xf numFmtId="0" fontId="8" fillId="2" borderId="25" xfId="3" applyFont="1" applyBorder="1" applyAlignment="1" applyProtection="1">
      <alignment horizontal="left" vertical="top"/>
      <protection locked="0"/>
    </xf>
    <xf numFmtId="0" fontId="1" fillId="0" borderId="0" xfId="0" applyFont="1" applyAlignment="1">
      <alignment horizontal="left" vertical="top"/>
    </xf>
    <xf numFmtId="0" fontId="7" fillId="3" borderId="0" xfId="4" applyFont="1" applyBorder="1" applyAlignment="1">
      <alignment horizontal="left" vertical="top"/>
    </xf>
    <xf numFmtId="0" fontId="0" fillId="0" borderId="15" xfId="0" applyBorder="1"/>
    <xf numFmtId="0" fontId="0" fillId="0" borderId="18" xfId="0" applyBorder="1"/>
    <xf numFmtId="0" fontId="5" fillId="0" borderId="0" xfId="2" applyAlignment="1">
      <alignment horizontal="left" vertical="top"/>
    </xf>
    <xf numFmtId="0" fontId="0" fillId="0" borderId="16" xfId="0" applyBorder="1" applyAlignment="1">
      <alignment horizontal="center"/>
    </xf>
    <xf numFmtId="0" fontId="0" fillId="0" borderId="0" xfId="0" applyAlignment="1">
      <alignment horizontal="center"/>
    </xf>
    <xf numFmtId="0" fontId="0" fillId="0" borderId="17" xfId="0" applyBorder="1" applyAlignment="1">
      <alignment horizontal="center"/>
    </xf>
    <xf numFmtId="0" fontId="0" fillId="0" borderId="14" xfId="0" applyBorder="1" applyAlignment="1">
      <alignment horizontal="center"/>
    </xf>
    <xf numFmtId="49" fontId="8" fillId="2" borderId="23" xfId="3" applyNumberFormat="1" applyFont="1" applyBorder="1" applyAlignment="1" applyProtection="1">
      <alignment horizontal="left" vertical="top"/>
      <protection locked="0"/>
    </xf>
    <xf numFmtId="0" fontId="0" fillId="0" borderId="14" xfId="0" applyFont="1" applyBorder="1" applyAlignment="1">
      <alignment horizontal="left" vertical="top"/>
    </xf>
    <xf numFmtId="0" fontId="0" fillId="0" borderId="26" xfId="0" applyFont="1" applyBorder="1" applyAlignment="1">
      <alignment horizontal="left" vertical="top"/>
    </xf>
    <xf numFmtId="0" fontId="9" fillId="0" borderId="15" xfId="5" applyBorder="1" applyAlignment="1" applyProtection="1">
      <alignment vertical="top"/>
      <protection locked="0" hidden="1"/>
    </xf>
    <xf numFmtId="0" fontId="1" fillId="0" borderId="0" xfId="0" applyFont="1" applyBorder="1" applyAlignment="1">
      <alignment horizontal="left" vertical="top"/>
    </xf>
    <xf numFmtId="0" fontId="10" fillId="0" borderId="19" xfId="6" applyAlignment="1" applyProtection="1">
      <alignment horizontal="center" vertical="center"/>
    </xf>
  </cellXfs>
  <cellStyles count="7">
    <cellStyle name="20% - Accent2" xfId="4" builtinId="34"/>
    <cellStyle name="Explanatory Text" xfId="1" builtinId="53"/>
    <cellStyle name="Heading 3" xfId="6" builtinId="18"/>
    <cellStyle name="Hyperlink" xfId="5" builtinId="8"/>
    <cellStyle name="Normal" xfId="0" builtinId="0"/>
    <cellStyle name="Output" xfId="3" builtinId="21"/>
    <cellStyle name="Title" xfId="2" builtinId="15"/>
  </cellStyles>
  <dxfs count="27">
    <dxf>
      <numFmt numFmtId="1" formatCode="0"/>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fill>
        <patternFill patternType="solid">
          <bgColor theme="5" tint="0.79998168889431442"/>
        </patternFill>
      </fill>
    </dxf>
    <dxf>
      <fill>
        <patternFill patternType="solid">
          <bgColor theme="5"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solid">
          <bgColor theme="0"/>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ec.europa.eu/env/alures/nts/xsd'">
  <Schema ID="Schema1" Namespace="http://ec.europa.eu/env/alures/nts/xsd">
    <schema xmlns="http://www.w3.org/2001/XMLSchema" xmlns:xs="http://ec.europa.eu/env/alures/nts/xsd" targetNamespace="http://ec.europa.eu/env/alures/nts/xsd" elementFormDefault="qualified">
      <element name="ntsForm" type="xs:ntsFormType"/>
      <complexType name="ntsFormType">
        <sequence>
          <element name="projectTitle" type="xs:textShort">
            <annotation>
              <documentation>Title of the project</documentation>
            </annotation>
          </element>
          <element name="projectDuration" type="positiveInteger">
            <annotation>
              <documentation>
						Duration of the project
					</documentation>
            </annotation>
          </element>
          <element name="projectDurationUnit">
            <annotation>
              <documentation>
						Unit of duration used. Duration can be expressed
						in either days (d); weeks (w); months (m) or
						years (y)
					</documentation>
            </annotation>
            <simpleType>
              <restriction base="string">
                <pattern value="d|w|m|y"/>
              </restriction>
            </simpleType>
          </element>
          <element name="keywords" type="xs:keywordsType">
            <annotation>
              <documentation>
						Key Words (maximum of 5).
					</documentation>
            </annotation>
          </element>
          <element name="projectPurposes" type="xs:projectPurposesType">
            <annotation>
              <documentation>
						Purposes of the project. Multiple purposes
						possible.
					</documentation>
            </annotation>
          </element>
          <element name="projectObjectives" type="xs:textLong">
            <annotation>
              <documentation>
						Objectives of the project
					</documentation>
            </annotation>
          </element>
          <element name="potentialBenefits" type="xs:textLong">
            <annotation>
              <documentation>
						Potential benefits of the project
					</documentation>
            </annotation>
          </element>
          <element name="procedures" type="xs:textLong">
            <annotation>
              <documentation>
						Procedures in which animals will be typically
						used
					</documentation>
            </annotation>
          </element>
          <element name="expectedImpacts" type="xs:textLong">
            <annotation>
              <documentation>
						Expected impacts/adverse effects on the animals
					</documentation>
            </annotation>
          </element>
          <element name="expectedHarms" type="xs:harmsType">
            <annotation>
              <documentation>
						Expected harms and the numbers of animals in
						each severity category for each species to be
						used.
					</documentation>
            </annotation>
            <unique name="uniqueSpeciesHarm">
              <selector xpath="xs:harm"/>
              <field xpath="xs:species"/>
            </unique>
          </element>
          <element name="fateList" type="xs:fateListType">
            <annotation>
              <documentation>
						Fate of each species of animals kept alive at
						the end of the procedure
					</documentation>
            </annotation>
            <unique name="uniqueSpeciesFate">
              <selector xpath="xs:fate"/>
              <field xpath="xs:species"/>
            </unique>
          </element>
          <element name="fateReasons" type="xs:textLong">
            <annotation>
              <documentation>
						Reasons for the planned fate of the animals
						after the procedure
					</documentation>
            </annotation>
          </element>
          <element name="replacement" type="xs:textLong">
            <annotation>
              <documentation>
						Replacement. Non-animal alternatives available
						in this field and why they cannot be used for
						the purposes of the project.
					</documentation>
            </annotation>
          </element>
          <element name="reduction" type="xs:textLong">
            <annotation>
              <documentation>
						Reduction. How the numbers of animals for this
						project were determined.
					</documentation>
            </annotation>
          </element>
          <element name="refinement" type="xs:textLong">
            <annotation>
              <documentation>
						Refinement. Examples of the specific measures to
						be taken, in relation to the procedures, to
						minimise welfare costs (harms) to the animals
					</documentation>
            </annotation>
          </element>
          <element name="speciesChoiceExplanation" type="xs:textLong">
            <annotation>
              <documentation>
						Explanation of the choice of species and the
						related life stages
					</documentation>
            </annotation>
          </element>
          <element name="ntsId" type="string" minOccurs="0">
            <annotation>
              <documentation>
						Unique NTS identifier assigned by the central EC
						system
					</documentation>
            </annotation>
          </element>
          <element name="ntsVersion" type="string" minOccurs="0">
            <annotation>
              <documentation>Version of the NTS assigned by the central EC system</documentation>
            </annotation>
          </element>
          <element name="ntsExternalId" type="xs:textMediumNillable" minOccurs="0">
            <annotation>
              <documentation>
						National reference of the NTS
					</documentation>
            </annotation>
          </element>
          <element name="country" type="xs:ntsCountry">
            <annotation>
              <documentation>
						Country publishing an NTS. Code from the list of
						codes of included countries.
					</documentation>
            </annotation>
          </element>
          <element name="language" type="xs:ntsLanguage">
            <annotation>
              <documentation>
						EU language used in NTS. Code from the list of
						EU languages.
					</documentation>
            </annotation>
          </element>
          <element name="publicationDate" type="dateTime" minOccurs="0">
            <annotation>
              <documentation>
						Publication date of this NTS version automatically assigned by the EC system
					</documentation>
            </annotation>
          </element>
          <element name="extensions" type="xs:extensionsType" minOccurs="0">
            <annotation>
              <documentation>
						Additional fields not all countries will use
					</documentation>
            </annotation>
          </element>
        </sequence>
      </complexType>
      <complexType name="fateListType">
        <sequence>
          <element name="fate" type="xs:fateType" maxOccurs="unbounded" minOccurs="0"/>
        </sequence>
      </complexType>
      <complexType name="keywordsType">
        <sequence>
          <element name="keyword" maxOccurs="5">
            <simpleType>
              <restriction base="string">
                <maxLength value="50"/>
              </restriction>
            </simpleType>
          </element>
        </sequence>
      </complexType>
      <complexType name="fateType">
        <sequence>
          <element name="species" type="xs:species">
            <annotation>
              <documentation>Code from the list of species. Species in accordance
						with statistical reporting categories in Annex II to 2012/707/EU,
						with an additional option of “non-specified mammal” to safeguard
						anonymity in exceptional casesies
					</documentation>
            </annotation>
          </element>
          <element name="reused" type="nonNegativeInteger" default="0" minOccurs="0">
            <annotation>
              <documentation>Number of animals of specific species to be reused
					</documentation>
            </annotation>
          </element>
          <element name="returned" type="nonNegativeInteger" default="0" minOccurs="0">
            <annotation>
              <documentation>Number of animals of specific species to be returned
					</documentation>
            </annotation>
          </element>
          <element name="rehomed" type="nonNegativeInteger" default="0" minOccurs="0">
            <annotation>
              <documentation>Number of animals of specific species to be rehomed
					</documentation>
            </annotation>
          </element>
        </sequence>
      </complexType>
      <complexType name="projectPurposesType">
        <sequence>
          <element name="basicResearch" type="boolean" minOccurs="0" default="false">
            <annotation>
              <documentation>Basic research</documentation>
            </annotation>
          </element>
          <element name="translationalResearch" type="boolean" minOccurs="0" default="false">
            <annotation>
              <documentation>Translational and applied research</documentation>
            </annotation>
          </element>
          <element name="qualityControl" type="boolean" minOccurs="0" default="false">
            <annotation>
              <documentation>Regulatory use: Quality control (including batch
						safety and potency testing)
					</documentation>
            </annotation>
          </element>
          <element name="efficacyTesting" type="boolean" minOccurs="0" default="false">
            <annotation>
              <documentation>Regulatory use: Other efficacy and tolerance testing
					</documentation>
            </annotation>
          </element>
          <element name="toxicityTesting" type="boolean" minOccurs="0" default="false">
            <annotation>
              <documentation>Regulatory use: Toxicity and other safety testing
						including pharmacology
					</documentation>
            </annotation>
          </element>
          <element name="routineProduction" type="boolean" minOccurs="0" default="false">
            <annotation>
              <documentation>Routine production</documentation>
            </annotation>
          </element>
          <element name="protection" type="boolean" minOccurs="0" default="false">
            <annotation>
              <documentation>Protection of the natural environment in the
						interests of the health or welfare of human beings or animals
					</documentation>
            </annotation>
          </element>
          <element name="preservation" type="boolean" minOccurs="0" default="false">
            <annotation>
              <documentation>Preservation of species</documentation>
            </annotation>
          </element>
          <element name="education" type="boolean" minOccurs="0" default="false">
            <annotation>
              <documentation>Higher education</documentation>
            </annotation>
          </element>
          <element name="training" type="boolean" minOccurs="0" default="false">
            <annotation>
              <documentation>Training</documentation>
            </annotation>
          </element>
          <element name="forensic" type="boolean" minOccurs="0" default="false">
            <annotation>
              <documentation>Forensic enquiries</documentation>
            </annotation>
          </element>
          <element name="maintenance" type="boolean" minOccurs="0" default="false">
            <annotation>
              <documentation>Maintenance of colonies of genetically altered
						animals, not used in other procedures
					</documentation>
            </annotation>
          </element>
        </sequence>
      </complexType>
      <complexType name="harmsType">
        <sequence>
          <element name="harm" type="xs:harmType" maxOccurs="unbounded">
            <annotation>
              <documentation>Numbers of animals in each
						severity category for species (to be) used
					</documentation>
            </annotation>
          </element>
        </sequence>
      </complexType>
      <complexType name="harmType">
        <sequence>
          <element name="species" type="xs:species">
            <annotation>
              <documentation>Code from the list of species. Species in accordance
						with statistical reporting categories in Annex II to 2012/707/EU,
						with an additional option of “non-specified mammal” to safeguard
						anonymity in exceptional cases
					</documentation>
            </annotation>
          </element>
          <element name="nonRecovery" type="nonNegativeInteger" default="0" minOccurs="0">
            <annotation>
              <documentation>Number per severity Non-recovery
					</documentation>
            </annotation>
          </element>
          <element name="mild" type="nonNegativeInteger" default="0" minOccurs="0">
            <annotation>
              <documentation>Number per severity Mild</documentation>
            </annotation>
          </element>
          <element name="moderate" type="nonNegativeInteger" default="0" minOccurs="0">
            <annotation>
              <documentation>Number per severity Moderate
					</documentation>
            </annotation>
          </element>
          <element name="severe" type="nonNegativeInteger" default="0" minOccurs="0">
            <annotation>
              <documentation>Number per severity Severe</documentation>
            </annotation>
          </element>
        </sequence>
      </complexType>
      <simpleType name="ntsLanguage">
        <restriction base="string">
          <enumeration value="bg"/>
          <enumeration value="cs"/>
          <enumeration value="da"/>
          <enumeration value="de"/>
          <enumeration value="el"/>
          <enumeration value="en"/>
          <enumeration value="es"/>
          <enumeration value="et"/>
          <enumeration value="fi"/>
          <enumeration value="fr"/>
          <enumeration value="ga"/>
          <enumeration value="hr"/>
          <enumeration value="hu"/>
          <enumeration value="it"/>
          <enumeration value="lt"/>
          <enumeration value="lv"/>
          <enumeration value="mt"/>
          <enumeration value="nl"/>
          <enumeration value="pl"/>
          <enumeration value="pt"/>
          <enumeration value="ro"/>
          <enumeration value="sk"/>
          <enumeration value="sl"/>
          <enumeration value="sv"/>
          <enumeration value="no"/>
        </restriction>
      </simpleType>
      <simpleType name="ntsCountry">
        <restriction base="string">
          <enumeration value="AT"/>
          <enumeration value="BE"/>
          <enumeration value="BG"/>
          <enumeration value="CY"/>
          <enumeration value="CZ"/>
          <enumeration value="DE"/>
          <enumeration value="DK"/>
          <enumeration value="EE"/>
          <enumeration value="EL"/>
          <enumeration value="ES"/>
          <enumeration value="FI"/>
          <enumeration value="FR"/>
          <enumeration value="HR"/>
          <enumeration value="HU"/>
          <enumeration value="IE"/>
          <enumeration value="IT"/>
          <enumeration value="LT"/>
          <enumeration value="LU"/>
          <enumeration value="LV"/>
          <enumeration value="MT"/>
          <enumeration value="NL"/>
          <enumeration value="PL"/>
          <enumeration value="PT"/>
          <enumeration value="RO"/>
          <enumeration value="SE"/>
          <enumeration value="SI"/>
          <enumeration value="SK"/>
          <enumeration value="NO"/>
        </restriction>
      </simpleType>
      <simpleType name="textShort">
        <restriction base="string">
          <minLength value="1"/>
          <maxLength value="100"/>
          <whiteSpace value="collapse"/>
        </restriction>
      </simpleType>
      <simpleType name="textLong">
        <restriction base="string">
          <maxLength value="2500"/>
          <minLength value="1"/>
          <whiteSpace value="collapse"/>
        </restriction>
      </simpleType>
      <simpleType name="textMediumNillable">
        <restriction base="string">
          <maxLength value="500"/>
        </restriction>
      </simpleType>
      <complexType name="extensionsType">
        <sequence>
          <element name="raSelected" type="boolean" minOccurs="0" default="false">
            <annotation>
              <documentation>
						Decision if project is selected for
						Retrospective Assessment.
					</documentation>
            </annotation>
          </element>
          <element name="raDeadline" type="date" minOccurs="0">
            <annotation>
              <documentation>
						Deadline for retrospective assessment if
						applicable. Applicable to those MS where this
						information is required by the legislation.
					</documentation>
            </annotation>
          </element>
          <element name="raReason" type="xs:raReasonType" minOccurs="0"/>
        </sequence>
      </complexType>
      <complexType name="raReasonType">
        <sequence>
          <element name="severeProcedure" type="boolean" default="false" minOccurs="0">
            <annotation>
              <documentation>
						Possible reason for retrospective assessment -
						Project contains severe procedures.
					</documentation>
            </annotation>
          </element>
          <element name="nhpUse" type="boolean" default="false" minOccurs="0">
            <annotation>
              <documentation>
						Possible reason for retrospective assessment -
						Project uses non-human primates.
					</documentation>
            </annotation>
          </element>
          <element name="other" type="boolean" default="false" minOccurs="0">
            <annotation>
              <documentation>
						Possible reason for retrospective assessment -
						Other reason.
					</documentation>
            </annotation>
          </element>
          <element name="otherExplanation" minOccurs="0" type="xs:textMediumNillable">
            <annotation>
              <documentation>
						Explanation of the other reason for
						retrospective assessment.
					</documentation>
            </annotation>
          </element>
        </sequence>
      </complexType>
      <simpleType name="species">
        <annotation>
          <documentation>
A1	Mice
A2	Rats
A3	Guinea-Pigs
A4	Hamsters (Syrian)
A5	Hamsters (Chinese)
A6	Mongolian gerbil
A7	Other rodents
A8	Rabbits
A9	Cats
A10	Dogs
A11	Ferrets
A12	Other carnivores
A13	Horses, donkeys and cross-breeds
A14	Pigs
A15	Goats
A16	Sheep
A17	Cattle
A18	Prosimians
A19	Marmoset and tamarins
A20	Cynomolgus monkey
A21	Rhesus monkey
A22	Vervets (Chlorocebus spp.)
A23	Baboons
A24	Squirrel monkey
A25-1 Other species of Old World monkeys (Cercopithecoidea)
A25-2 Other species of New World monkeys (Ceboidea)
A26	Apes
A27	Other mammals
A28	Domestic fowl
A29	Other birds
A30	Reptiles
A31	Rana
A32	Xenopus
A33	Other amphibians
A34	Zebra fish
A35	Other fish
A36	Cephalopods
A99	non-specified mammal</documentation>
        </annotation>
        <restriction base="string">
          <enumeration value="A1"/>
          <enumeration value="A2"/>
          <enumeration value="A3"/>
          <enumeration value="A4"/>
          <enumeration value="A5"/>
          <enumeration value="A6"/>
          <enumeration value="A7"/>
          <enumeration value="A8"/>
          <enumeration value="A9"/>
          <enumeration value="A10"/>
          <enumeration value="A11"/>
          <enumeration value="A12"/>
          <enumeration value="A13"/>
          <enumeration value="A14"/>
          <enumeration value="A15"/>
          <enumeration value="A16"/>
          <enumeration value="A17"/>
          <enumeration value="A18"/>
          <enumeration value="A19"/>
          <enumeration value="A20"/>
          <enumeration value="A21"/>
          <enumeration value="A22"/>
          <enumeration value="A23"/>
          <enumeration value="A24"/>
          <enumeration value="A25-1"/>
          <enumeration value="A25-2"/>
          <enumeration value="A26"/>
          <enumeration value="A27"/>
          <enumeration value="A28"/>
          <enumeration value="A29"/>
          <enumeration value="A30"/>
          <enumeration value="A31"/>
          <enumeration value="A32"/>
          <enumeration value="A33"/>
          <enumeration value="A34"/>
          <enumeration value="A35"/>
          <enumeration value="A36"/>
          <enumeration value="A99"/>
        </restriction>
      </simpleType>
      <element name="raForm" type="xs:raFromType"/>
      <complexType name="raFromType">
        <sequence>
          <element name="title" type="xs:textShort"/>
          <element name="raReason" type="xs:raReasonType"/>
          <element name="objectivesAchievement" type="xs:textLong"/>
          <element name="harms" type="xs:harmsType"/>
          <element name="comparisonHarms" type="xs:textLong"/>
          <element name="comparisonFate" type="xs:textLong"/>
          <element name="replacementFindings" type="xs:textLong"/>
          <element name="reductionFindings" type="xs:textLong"/>
          <element name="refinementFindings" type="xs:textLong"/>
          <element name="findingsDissemination" type="xs:textLong"/>
          <element name="comments" type="xs:textLongNillable" minOccurs="0">
					</element>
          <element name="ntsIdReference" type="string"/>
          <element name="ntsExternalIdReference" type="xs:textMediumNillable" minOccurs="0">
					</element>
          <element name="raId" type="string" minOccurs="0"/>
          <element name="raVersion" type="string" minOccurs="0"/>
          <element name="raExternalId" type="xs:textMediumNillable" minOccurs="0">
					</element>
          <element name="country" type="xs:ntsCountry"/>
          <element name="language" type="xs:ntsLanguage"/>
          <element name="publicationDate" type="dateTime" minOccurs="0"/>
        </sequence>
      </complexType>
      <simpleType name="textLongNillable">
        <restriction base="string">
          <maxLength value="2500"/>
        </restriction>
      </simpleType>
    </schema>
  </Schema>
  <Map ID="5" Name="raForm_Map" RootElement="raForm" SchemaID="Schema1" ShowImportExportValidationErrors="tru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xmlMaps" Target="xmlMaps.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35" name="harms" displayName="harms" ref="A3:F42" tableType="xml" totalsRowShown="0" headerRowDxfId="7" dataDxfId="6">
  <tableColumns count="6">
    <tableColumn id="6" uniqueName="6" name="xs:species" dataDxfId="5"/>
    <tableColumn id="2" uniqueName="ns1:nonRecovery" name="xs:nonRecovery" dataDxfId="4">
      <xmlColumnPr mapId="5" xpath="/ns1:raForm/ns1:harms/ns1:harm/ns1:nonRecovery" xmlDataType="nonNegativeInteger"/>
    </tableColumn>
    <tableColumn id="3" uniqueName="ns1:mild" name="xs:mild" dataDxfId="3">
      <xmlColumnPr mapId="5" xpath="/ns1:raForm/ns1:harms/ns1:harm/ns1:mild" xmlDataType="nonNegativeInteger"/>
    </tableColumn>
    <tableColumn id="4" uniqueName="ns1:moderate" name="xs:moderate" dataDxfId="2">
      <xmlColumnPr mapId="5" xpath="/ns1:raForm/ns1:harms/ns1:harm/ns1:moderate" xmlDataType="nonNegativeInteger"/>
    </tableColumn>
    <tableColumn id="5" uniqueName="ns1:severe" name="xs:severe" dataDxfId="1">
      <xmlColumnPr mapId="5" xpath="/ns1:raForm/ns1:harms/ns1:harm/ns1:severe" xmlDataType="nonNegativeInteger"/>
    </tableColumn>
    <tableColumn id="7" uniqueName="7" name="xs:custom" dataDxfId="0"/>
  </tableColumns>
  <tableStyleInfo name="TableStyleMedium2" showFirstColumn="0" showLastColumn="0" showRowStripes="1" showColumnStripes="0"/>
</table>
</file>

<file path=xl/tables/tableSingleCells1.xml><?xml version="1.0" encoding="utf-8"?>
<singleXmlCells xmlns="http://schemas.openxmlformats.org/spreadsheetml/2006/main">
  <singleXmlCell id="1" r="B2" connectionId="0">
    <xmlCellPr id="1" uniqueName="ns1:country">
      <xmlPr mapId="5" xpath="/ns1:raForm/ns1:country" xmlDataType="string"/>
    </xmlCellPr>
  </singleXmlCell>
  <singleXmlCell id="2" r="B4" connectionId="0">
    <xmlCellPr id="1" uniqueName="ns1:language">
      <xmlPr mapId="5" xpath="/ns1:raForm/ns1:language" xmlDataType="string"/>
    </xmlCellPr>
  </singleXmlCell>
  <singleXmlCell id="3" r="B5" connectionId="0">
    <xmlCellPr id="1" uniqueName="ns1:title">
      <xmlPr mapId="5" xpath="/ns1:raForm/ns1:title" xmlDataType="string"/>
    </xmlCellPr>
  </singleXmlCell>
  <singleXmlCell id="4" r="B11" connectionId="0">
    <xmlCellPr id="1" uniqueName="ns1:severeProcedure">
      <xmlPr mapId="5" xpath="/ns1:raForm/ns1:raReason/ns1:severeProcedure" xmlDataType="boolean"/>
    </xmlCellPr>
  </singleXmlCell>
  <singleXmlCell id="5" r="B12" connectionId="0">
    <xmlCellPr id="1" uniqueName="ns1:nhpUse">
      <xmlPr mapId="5" xpath="/ns1:raForm/ns1:raReason/ns1:nhpUse" xmlDataType="boolean"/>
    </xmlCellPr>
  </singleXmlCell>
  <singleXmlCell id="6" r="B13" connectionId="0">
    <xmlCellPr id="1" uniqueName="ns1:other">
      <xmlPr mapId="5" xpath="/ns1:raForm/ns1:raReason/ns1:other" xmlDataType="boolean"/>
    </xmlCellPr>
  </singleXmlCell>
  <singleXmlCell id="7" r="B15" connectionId="0">
    <xmlCellPr id="1" uniqueName="ns1:otherExplanation">
      <xmlPr mapId="5" xpath="/ns1:raForm/ns1:raReason/ns1:otherExplanation" xmlDataType="string"/>
    </xmlCellPr>
  </singleXmlCell>
  <singleXmlCell id="8" r="B17" connectionId="0">
    <xmlCellPr id="1" uniqueName="ns1:objectivesAchievement">
      <xmlPr mapId="5" xpath="/ns1:raForm/ns1:objectivesAchievement" xmlDataType="string"/>
    </xmlCellPr>
  </singleXmlCell>
  <singleXmlCell id="9" r="B20" connectionId="0">
    <xmlCellPr id="1" uniqueName="ns1:comparisonHarms">
      <xmlPr mapId="5" xpath="/ns1:raForm/ns1:comparisonHarms" xmlDataType="string"/>
    </xmlCellPr>
  </singleXmlCell>
  <singleXmlCell id="10" r="B22" connectionId="0">
    <xmlCellPr id="1" uniqueName="ns1:comparisonFate">
      <xmlPr mapId="5" xpath="/ns1:raForm/ns1:comparisonFate" xmlDataType="string"/>
    </xmlCellPr>
  </singleXmlCell>
  <singleXmlCell id="11" r="B25" connectionId="0">
    <xmlCellPr id="1" uniqueName="ns1:replacementFindings">
      <xmlPr mapId="5" xpath="/ns1:raForm/ns1:replacementFindings" xmlDataType="string"/>
    </xmlCellPr>
  </singleXmlCell>
  <singleXmlCell id="12" r="B27" connectionId="0">
    <xmlCellPr id="1" uniqueName="ns1:reductionFindings">
      <xmlPr mapId="5" xpath="/ns1:raForm/ns1:reductionFindings" xmlDataType="string"/>
    </xmlCellPr>
  </singleXmlCell>
  <singleXmlCell id="13" r="B29" connectionId="0">
    <xmlCellPr id="1" uniqueName="ns1:refinementFindings">
      <xmlPr mapId="5" xpath="/ns1:raForm/ns1:refinementFindings" xmlDataType="string"/>
    </xmlCellPr>
  </singleXmlCell>
  <singleXmlCell id="14" r="B31" connectionId="0">
    <xmlCellPr id="1" uniqueName="ns1:findingsDissemination">
      <xmlPr mapId="5" xpath="/ns1:raForm/ns1:findingsDissemination" xmlDataType="string"/>
    </xmlCellPr>
  </singleXmlCell>
  <singleXmlCell id="15" r="B33" connectionId="0">
    <xmlCellPr id="1" uniqueName="ns1:comments">
      <xmlPr mapId="5" xpath="/ns1:raForm/ns1:comments"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54"/>
  <sheetViews>
    <sheetView tabSelected="1" topLeftCell="C1" zoomScaleNormal="100" workbookViewId="0">
      <selection activeCell="D2" sqref="D2"/>
    </sheetView>
  </sheetViews>
  <sheetFormatPr defaultColWidth="9.06640625" defaultRowHeight="14.25" x14ac:dyDescent="0.45"/>
  <cols>
    <col min="1" max="1" width="16.86328125" style="3" hidden="1" customWidth="1"/>
    <col min="2" max="2" width="11.265625" style="4" hidden="1" customWidth="1"/>
    <col min="3" max="3" width="24.06640625" style="13" customWidth="1"/>
    <col min="4" max="4" width="12.06640625" style="23" customWidth="1"/>
    <col min="5" max="5" width="43.19921875" style="22" customWidth="1"/>
    <col min="6" max="6" width="19.46484375" style="2" customWidth="1"/>
    <col min="7" max="7" width="2.265625" style="11" customWidth="1"/>
    <col min="8" max="8" width="48.86328125" style="2" customWidth="1"/>
    <col min="9" max="9" width="41.86328125" style="66" customWidth="1"/>
    <col min="10" max="16384" width="9.06640625" style="2"/>
  </cols>
  <sheetData>
    <row r="1" spans="1:9" ht="23.25" x14ac:dyDescent="0.45">
      <c r="A1" s="3" t="s">
        <v>7</v>
      </c>
      <c r="B1" s="4" t="s">
        <v>7</v>
      </c>
      <c r="C1" s="107" t="str">
        <f>UPPER(RA_title)</f>
        <v>RESULT OF RETROSPECTIVE ASSESSMENT</v>
      </c>
      <c r="D1" s="107"/>
      <c r="E1" s="107"/>
      <c r="F1" s="107"/>
      <c r="G1" s="38" t="s">
        <v>6</v>
      </c>
      <c r="H1" s="32"/>
    </row>
    <row r="2" spans="1:9" x14ac:dyDescent="0.45">
      <c r="A2" s="5" t="s">
        <v>85</v>
      </c>
      <c r="B2" s="7" t="str">
        <f>IF(TRIM(D2)="","",UPPER(D2))</f>
        <v/>
      </c>
      <c r="C2" s="13" t="str">
        <f>country_label</f>
        <v>Country</v>
      </c>
      <c r="D2" s="25"/>
      <c r="E2" s="108"/>
      <c r="F2" s="109"/>
      <c r="G2" s="84" t="s">
        <v>360</v>
      </c>
      <c r="H2" s="32"/>
      <c r="I2" s="35" t="str">
        <f>compulsory_field_tinstr</f>
        <v>Compulsory!</v>
      </c>
    </row>
    <row r="3" spans="1:9" s="66" customFormat="1" x14ac:dyDescent="0.45">
      <c r="A3" s="5" t="s">
        <v>86</v>
      </c>
      <c r="B3" s="7" t="str">
        <f>IF(TRIM(D3)="","",LOWER(D3))</f>
        <v/>
      </c>
      <c r="C3" s="81" t="str">
        <f>language_label</f>
        <v>Language</v>
      </c>
      <c r="D3" s="80"/>
      <c r="E3" s="108"/>
      <c r="F3" s="109"/>
      <c r="G3" s="84" t="s">
        <v>360</v>
      </c>
      <c r="H3" s="32"/>
      <c r="I3" s="35" t="str">
        <f>compulsory_field_tinstr</f>
        <v>Compulsory!</v>
      </c>
    </row>
    <row r="4" spans="1:9" x14ac:dyDescent="0.45">
      <c r="A4" s="5" t="s">
        <v>342</v>
      </c>
      <c r="B4" s="4" t="str">
        <f>IF(TRIM(D4)="","",VALUE(MID(D4,SEARCH("[", D4)+1,SEARCH("]",D4)-SEARCH("[",D4)-1)))</f>
        <v/>
      </c>
      <c r="C4" s="13" t="str">
        <f>euSubmission_label</f>
        <v>EU submission</v>
      </c>
      <c r="D4" s="26"/>
      <c r="E4" s="110"/>
      <c r="F4" s="111"/>
      <c r="G4" s="84" t="s">
        <v>360</v>
      </c>
      <c r="H4" s="32"/>
      <c r="I4" s="35" t="str">
        <f>compulsory_field_tinstr&amp;" "&amp;not_be_published_instr&amp;" "&amp;euSubmission_instr</f>
        <v>Compulsory! Field will not be published. Indicate if project is falling inside the scope of the Directive or not.</v>
      </c>
    </row>
    <row r="5" spans="1:9" x14ac:dyDescent="0.45">
      <c r="A5" s="5" t="s">
        <v>270</v>
      </c>
      <c r="B5" s="7" t="str">
        <f>IF(TRIM(D5)="","",D5)</f>
        <v/>
      </c>
      <c r="C5" s="13" t="str">
        <f>title_label</f>
        <v>Title</v>
      </c>
      <c r="D5" s="91"/>
      <c r="E5" s="92"/>
      <c r="F5" s="93"/>
      <c r="G5" s="84" t="s">
        <v>360</v>
      </c>
      <c r="H5" s="43" t="str">
        <f>title_instr</f>
        <v>as per Non-technical Project Summary</v>
      </c>
      <c r="I5" s="35" t="str">
        <f>compulsory_field_tinstr&amp;" "&amp;maxLength_500_tinstr</f>
        <v>Compulsory! Maximum length is 500 characters.</v>
      </c>
    </row>
    <row r="6" spans="1:9" s="66" customFormat="1" ht="16.149999999999999" customHeight="1" x14ac:dyDescent="0.45">
      <c r="A6" s="5" t="s">
        <v>277</v>
      </c>
      <c r="B6" s="24" t="str">
        <f>IF(TRIM(D6)="","",D6)</f>
        <v/>
      </c>
      <c r="C6" s="71" t="str">
        <f>ntsIdReference_label</f>
        <v>NTS identifier</v>
      </c>
      <c r="D6" s="87"/>
      <c r="E6" s="95"/>
      <c r="F6" s="96"/>
      <c r="G6" s="84" t="s">
        <v>360</v>
      </c>
      <c r="H6" s="35"/>
      <c r="I6" s="35" t="str">
        <f>compulsory_field_tinstr&amp;" "&amp;ntsIdReference_instr&amp;" "&amp;ntsIdReference_tinstr</f>
        <v>Compulsory! Identifier of the NTS to which this RA refers. In case that related NTS is not stored in the EC system, put 0000 into this field and fill-in the 'NTS national identifier' field.</v>
      </c>
    </row>
    <row r="7" spans="1:9" s="66" customFormat="1" ht="31.9" customHeight="1" x14ac:dyDescent="0.45">
      <c r="A7" s="5" t="s">
        <v>326</v>
      </c>
      <c r="B7" s="24" t="str">
        <f>IF(TRIM(D7)="","",D7)</f>
        <v/>
      </c>
      <c r="C7" s="71" t="str">
        <f>ntsNationalIdReference_label</f>
        <v>NTS national identifier</v>
      </c>
      <c r="D7" s="112"/>
      <c r="E7" s="88"/>
      <c r="F7" s="89"/>
      <c r="G7" s="11"/>
      <c r="H7" s="35"/>
      <c r="I7" s="35" t="str">
        <f>not_be_published_instr&amp;" "&amp;ntsNationalIdReference_instr&amp;" "&amp;maxLength_500_tinstr</f>
        <v>Field will not be published. National identifier of the NTS to which this RA refers Maximum length is 500 characters.</v>
      </c>
    </row>
    <row r="8" spans="1:9" s="66" customFormat="1" ht="15" customHeight="1" x14ac:dyDescent="0.45">
      <c r="A8" s="5" t="s">
        <v>336</v>
      </c>
      <c r="B8" s="24" t="str">
        <f>IF(TRIM(D8)="","",D8)</f>
        <v/>
      </c>
      <c r="C8" s="81" t="str">
        <f>raId_label</f>
        <v>RA identifier</v>
      </c>
      <c r="D8" s="99"/>
      <c r="E8" s="100"/>
      <c r="F8"/>
      <c r="G8" s="11"/>
      <c r="H8" s="35"/>
      <c r="I8" s="35" t="str">
        <f>raId_instr&amp;" "&amp;raId_tinstr</f>
        <v>Unique RA identifier assigned by the central EC system. To be filled-in only when updating RA already stored in the EC system.</v>
      </c>
    </row>
    <row r="9" spans="1:9" s="66" customFormat="1" ht="30" customHeight="1" x14ac:dyDescent="0.45">
      <c r="A9" s="5" t="s">
        <v>327</v>
      </c>
      <c r="B9" s="24" t="str">
        <f>IF(TRIM(D9)="","",D9)</f>
        <v/>
      </c>
      <c r="C9" s="71" t="str">
        <f>raNationalId_label</f>
        <v>RA national identifier</v>
      </c>
      <c r="D9" s="99"/>
      <c r="E9" s="102"/>
      <c r="F9" s="100"/>
      <c r="G9" s="11"/>
      <c r="H9" s="35"/>
      <c r="I9" s="35" t="str">
        <f>not_be_published_instr&amp;" "&amp;raNationalId_instr&amp;" "&amp;maxLength_500_tinstr</f>
        <v>Field will not be published. National identifier of the RA. Maximum length is 500 characters.</v>
      </c>
    </row>
    <row r="10" spans="1:9" s="66" customFormat="1" x14ac:dyDescent="0.45">
      <c r="A10" s="5"/>
      <c r="B10" s="28"/>
      <c r="C10" s="103" t="str">
        <f>ra_reasons_label</f>
        <v>Reasons for Retrospective Assessment</v>
      </c>
      <c r="D10" s="103"/>
      <c r="E10" s="104" t="str">
        <f>IF((SUM(B11:B13)=0),at_least_one_reason_mssg,"")</f>
        <v>At least one reason must be chosen!</v>
      </c>
      <c r="F10" s="104"/>
      <c r="G10" s="84" t="s">
        <v>360</v>
      </c>
      <c r="H10" s="35"/>
      <c r="I10" s="35" t="str">
        <f>compulsory_field_tinstr&amp;" "&amp;at_least_one_reason_mssg</f>
        <v>Compulsory! At least one reason must be chosen!</v>
      </c>
    </row>
    <row r="11" spans="1:9" s="66" customFormat="1" x14ac:dyDescent="0.45">
      <c r="A11" s="5" t="s">
        <v>87</v>
      </c>
      <c r="B11" s="6" t="str">
        <f t="shared" ref="B11:B13" si="0">IF(TRIM(F11)="","",VALUE(MID(F11,SEARCH("[", F11)+1,SEARCH("]",F11)-SEARCH("[",F11)-1)))</f>
        <v/>
      </c>
      <c r="C11" s="67"/>
      <c r="D11" s="105" t="str">
        <f>severeProcedure_label</f>
        <v>Contains severe procedures</v>
      </c>
      <c r="E11" s="106"/>
      <c r="F11" s="64" t="s">
        <v>6</v>
      </c>
      <c r="G11" s="27"/>
    </row>
    <row r="12" spans="1:9" s="66" customFormat="1" ht="14.25" customHeight="1" x14ac:dyDescent="0.45">
      <c r="A12" s="5" t="s">
        <v>88</v>
      </c>
      <c r="B12" s="6" t="str">
        <f t="shared" si="0"/>
        <v/>
      </c>
      <c r="C12" s="65"/>
      <c r="D12" s="97" t="str">
        <f>nhpUse_label</f>
        <v>Uses non-human primates</v>
      </c>
      <c r="E12" s="98"/>
      <c r="F12" s="64"/>
      <c r="G12" s="27"/>
    </row>
    <row r="13" spans="1:9" s="66" customFormat="1" x14ac:dyDescent="0.45">
      <c r="A13" s="5" t="s">
        <v>89</v>
      </c>
      <c r="B13" s="6" t="str">
        <f t="shared" si="0"/>
        <v/>
      </c>
      <c r="C13" s="30" t="str">
        <f>IF((B15&lt;&gt;"")*AND(B13&lt;&gt;1),inconsistent_value_mssg,"")</f>
        <v/>
      </c>
      <c r="D13" s="97" t="str">
        <f>other_label</f>
        <v>Other reason</v>
      </c>
      <c r="E13" s="98"/>
      <c r="F13" s="64"/>
      <c r="G13" s="27"/>
    </row>
    <row r="14" spans="1:9" s="66" customFormat="1" x14ac:dyDescent="0.45">
      <c r="A14" s="5"/>
      <c r="B14" s="6"/>
      <c r="C14" s="113" t="str">
        <f>otherExplanation_label</f>
        <v>Explain "Other reason"</v>
      </c>
      <c r="D14" s="113"/>
      <c r="E14" s="113"/>
      <c r="F14" s="114"/>
      <c r="G14" s="27"/>
      <c r="H14" s="35"/>
    </row>
    <row r="15" spans="1:9" s="66" customFormat="1" ht="57.4" customHeight="1" x14ac:dyDescent="0.45">
      <c r="A15" s="5" t="s">
        <v>90</v>
      </c>
      <c r="B15" s="24" t="str">
        <f>IF(TRIM(C15)="","",C15)</f>
        <v/>
      </c>
      <c r="C15" s="91"/>
      <c r="D15" s="92"/>
      <c r="E15" s="92"/>
      <c r="F15" s="93"/>
      <c r="G15" s="84" t="str">
        <f>IF(B13=1,"*","")</f>
        <v/>
      </c>
      <c r="I15" s="35" t="str">
        <f>otherExplanation_tinstr&amp;" "&amp;maxLength_500_tinstr</f>
        <v>Must be filled-in if other reason is chosen! Maximum length is 500 characters.</v>
      </c>
    </row>
    <row r="16" spans="1:9" x14ac:dyDescent="0.45">
      <c r="A16" s="5"/>
      <c r="C16" s="94" t="str">
        <f>objectivesAchievement_label</f>
        <v>Achievement of objectives</v>
      </c>
      <c r="D16" s="94"/>
      <c r="E16" s="94"/>
      <c r="F16" s="94"/>
      <c r="G16" s="84" t="s">
        <v>360</v>
      </c>
    </row>
    <row r="17" spans="1:9" ht="143.65" customHeight="1" x14ac:dyDescent="0.45">
      <c r="A17" s="5" t="s">
        <v>271</v>
      </c>
      <c r="B17" s="24" t="str">
        <f>IF(TRIM(C17)="","",C17)</f>
        <v/>
      </c>
      <c r="C17" s="87"/>
      <c r="D17" s="95"/>
      <c r="E17" s="95"/>
      <c r="F17" s="96"/>
      <c r="H17" s="43" t="str">
        <f>objectivesAchievement_instr</f>
        <v>Explain briefly whether, and to what extent, the objectives set out in the authorised project have been achieved. Provide reasons if objectives have not been attained.
Have there been any other significant findings?
What benefits have resulted from the work to date, and are further benefits expected?
Have the results of this project been disseminated, including where hypotheses are not proven? If so, describe how. If not, indicate how and when results are expected to be publicised.</v>
      </c>
      <c r="I17" s="35" t="str">
        <f>compulsory_field_tinstr&amp;" "&amp;maxLength_2500_tinstr</f>
        <v>Compulsory! Maximum length is 2500 characters.</v>
      </c>
    </row>
    <row r="18" spans="1:9" s="66" customFormat="1" ht="45.4" customHeight="1" x14ac:dyDescent="0.45">
      <c r="A18" s="5" t="s">
        <v>328</v>
      </c>
      <c r="B18" s="4"/>
      <c r="C18" s="115" t="str">
        <f>harms_label</f>
        <v>Actual harms</v>
      </c>
      <c r="D18" s="115"/>
      <c r="E18" s="115"/>
      <c r="F18" s="85" t="str">
        <f>IF(COUNTA(harms[xs:species])&gt;0,"",at_least_one_row_mssg)</f>
        <v>At least 1 row!</v>
      </c>
      <c r="G18" s="84" t="s">
        <v>360</v>
      </c>
      <c r="H18" s="43"/>
      <c r="I18" s="35" t="str">
        <f>compulsory_field_tinstr&amp;" "&amp;actualHarms_tinstr</f>
        <v>Compulsory! Please fill-in 'Actual harms' sheet. At least one row must be filled-in!</v>
      </c>
    </row>
    <row r="19" spans="1:9" x14ac:dyDescent="0.45">
      <c r="A19" s="5"/>
      <c r="B19" s="7"/>
      <c r="C19" s="101" t="str">
        <f>comparisonHarms_label</f>
        <v>How do numbers of animals used and actual severities compare with those estimated?</v>
      </c>
      <c r="D19" s="101"/>
      <c r="E19" s="101"/>
      <c r="F19" s="101"/>
      <c r="G19" s="84" t="s">
        <v>360</v>
      </c>
    </row>
    <row r="20" spans="1:9" ht="127.5" customHeight="1" x14ac:dyDescent="0.45">
      <c r="A20" s="5" t="s">
        <v>272</v>
      </c>
      <c r="B20" s="24" t="str">
        <f>IF(TRIM(C20)="","",C20)</f>
        <v/>
      </c>
      <c r="C20" s="87"/>
      <c r="D20" s="95"/>
      <c r="E20" s="95"/>
      <c r="F20" s="96"/>
      <c r="H20" s="43" t="str">
        <f>comparisonHarms_instr</f>
        <v>How do numbers of animals used and actual severities compare with those estimated? Where the actual numbers are higher than the estimated numbers, please provide an explanation. Where the actual numbers are lower, please provide an explanation unless that difference is a result of Reduction or Refinement?</v>
      </c>
      <c r="I20" s="35" t="str">
        <f>compulsory_field_tinstr&amp;" "&amp;maxLength_2500_tinstr</f>
        <v>Compulsory! Maximum length is 2500 characters.</v>
      </c>
    </row>
    <row r="21" spans="1:9" x14ac:dyDescent="0.45">
      <c r="A21" s="5"/>
      <c r="B21" s="7"/>
      <c r="C21" s="94" t="str" cm="1">
        <f t="array" ref="C21">comparisonFate_label</f>
        <v>How does the fate of animals kept alive at the end of the study compare with the estimated fate?</v>
      </c>
      <c r="D21" s="94"/>
      <c r="E21" s="94"/>
      <c r="F21" s="94"/>
    </row>
    <row r="22" spans="1:9" ht="127.5" customHeight="1" x14ac:dyDescent="0.45">
      <c r="A22" s="5" t="s">
        <v>273</v>
      </c>
      <c r="B22" s="24" t="str">
        <f>IF(TRIM(C22)="","",C22)</f>
        <v/>
      </c>
      <c r="C22" s="87"/>
      <c r="D22" s="95"/>
      <c r="E22" s="95"/>
      <c r="F22" s="96"/>
      <c r="H22" s="43" t="str">
        <f>comparisonFate_instr</f>
        <v>How does the fate of animals kept alive at the end of the study compare with the estimated fate? Please provide an explanation.</v>
      </c>
      <c r="I22" s="35" t="str">
        <f>maxLength_2500_tinstr</f>
        <v>Maximum length is 2500 characters.</v>
      </c>
    </row>
    <row r="23" spans="1:9" x14ac:dyDescent="0.45">
      <c r="A23" s="5"/>
      <c r="B23" s="7"/>
      <c r="C23" s="116" t="str">
        <f>application_of_the_three_rs_label</f>
        <v>Any elements that may contribute to further implementation of the Three Rs:</v>
      </c>
      <c r="D23" s="116"/>
      <c r="E23" s="116"/>
      <c r="F23" s="116"/>
      <c r="G23" s="116"/>
    </row>
    <row r="24" spans="1:9" x14ac:dyDescent="0.45">
      <c r="A24" s="5"/>
      <c r="B24" s="7"/>
      <c r="C24" s="101" t="str">
        <f>replacementFindings_label</f>
        <v>1. Replacement</v>
      </c>
      <c r="D24" s="101"/>
      <c r="E24" s="101"/>
      <c r="F24" s="101"/>
      <c r="G24" s="84" t="s">
        <v>360</v>
      </c>
    </row>
    <row r="25" spans="1:9" ht="127.5" customHeight="1" x14ac:dyDescent="0.45">
      <c r="A25" s="5" t="s">
        <v>274</v>
      </c>
      <c r="B25" s="24" t="str">
        <f>IF(TRIM(C25)="","",C25)</f>
        <v/>
      </c>
      <c r="C25" s="87"/>
      <c r="D25" s="95"/>
      <c r="E25" s="95"/>
      <c r="F25" s="96"/>
      <c r="H25" s="43" t="str">
        <f>replacementFindings_instr</f>
        <v>With the knowledge obtained from this project, have any new approaches that could replace some or all of the use of animals in similar projects been identified/developed (including the development/validation of new in vitro or in silico techniques)?</v>
      </c>
      <c r="I25" s="35" t="str">
        <f>compulsory_field_tinstr&amp;" "&amp;maxLength_2500_tinstr</f>
        <v>Compulsory! Maximum length is 2500 characters.</v>
      </c>
    </row>
    <row r="26" spans="1:9" x14ac:dyDescent="0.45">
      <c r="A26" s="5"/>
      <c r="B26" s="7"/>
      <c r="C26" s="94" t="str">
        <f>reductionFindings_label</f>
        <v>2. Reduction</v>
      </c>
      <c r="D26" s="94"/>
      <c r="E26" s="94"/>
      <c r="F26" s="94"/>
      <c r="G26" s="84" t="s">
        <v>360</v>
      </c>
    </row>
    <row r="27" spans="1:9" ht="127.5" customHeight="1" x14ac:dyDescent="0.45">
      <c r="A27" s="5" t="s">
        <v>275</v>
      </c>
      <c r="B27" s="24" t="str">
        <f>IF(TRIM(C27)="","",C27)</f>
        <v/>
      </c>
      <c r="C27" s="87"/>
      <c r="D27" s="95"/>
      <c r="E27" s="95"/>
      <c r="F27" s="96"/>
      <c r="H27" s="43" t="str">
        <f>reductionFindings_instr</f>
        <v>With the knowledge obtained from this project, could the experimental design be improved to enable any further reduction of the use of animals, and if so, how? 
Provide an explanation where numbers of animals used were lower than those originally estimated.</v>
      </c>
      <c r="I27" s="35" t="str">
        <f>compulsory_field_tinstr&amp;" "&amp;maxLength_2500_tinstr</f>
        <v>Compulsory! Maximum length is 2500 characters.</v>
      </c>
    </row>
    <row r="28" spans="1:9" x14ac:dyDescent="0.45">
      <c r="A28" s="5"/>
      <c r="B28" s="7"/>
      <c r="C28" s="94" t="str">
        <f>refinementFindings_label</f>
        <v>3. Refinement</v>
      </c>
      <c r="D28" s="94"/>
      <c r="E28" s="94"/>
      <c r="F28" s="94"/>
      <c r="G28" s="84" t="s">
        <v>360</v>
      </c>
    </row>
    <row r="29" spans="1:9" ht="160.9" customHeight="1" x14ac:dyDescent="0.45">
      <c r="A29" s="5" t="s">
        <v>276</v>
      </c>
      <c r="B29" s="24" t="str">
        <f>IF(TRIM(C29)="","",C29)</f>
        <v/>
      </c>
      <c r="C29" s="87"/>
      <c r="D29" s="95"/>
      <c r="E29" s="95"/>
      <c r="F29" s="96"/>
      <c r="H29" s="43" t="str">
        <f>refinementFindings_instr</f>
        <v>Provide an explanation where the actual severities were lower than those originally estimated.
With the new knowledge obtained from this project, are the animal models used still the most appropriate? Please specify per species/model, where appropriate.
List any novel refinements introduced during the project to reduce harm to the animals or to improve their welfare. 
What are the potential opportunities for further refinement in the future, for example, emerging technologies, techniques, improved welfare assessment methods, earlier endpoints, housing/husbandry measures?</v>
      </c>
      <c r="I29" s="35" t="str">
        <f>compulsory_field_tinstr&amp;" "&amp;maxLength_2500_tinstr</f>
        <v>Compulsory! Maximum length is 2500 characters.</v>
      </c>
    </row>
    <row r="30" spans="1:9" x14ac:dyDescent="0.45">
      <c r="A30" s="5"/>
      <c r="B30" s="7"/>
      <c r="C30" s="94" t="str">
        <f>other_title</f>
        <v>4. Other</v>
      </c>
      <c r="D30" s="94"/>
      <c r="E30" s="94"/>
      <c r="F30" s="94"/>
      <c r="G30" s="84" t="s">
        <v>360</v>
      </c>
    </row>
    <row r="31" spans="1:9" ht="127.5" customHeight="1" x14ac:dyDescent="0.45">
      <c r="A31" s="5" t="s">
        <v>329</v>
      </c>
      <c r="B31" s="24" t="str">
        <f>IF(TRIM(C31)="","",C31)</f>
        <v/>
      </c>
      <c r="C31" s="87"/>
      <c r="D31" s="95"/>
      <c r="E31" s="95"/>
      <c r="F31" s="96"/>
      <c r="H31" s="43" t="str">
        <f>findingsDissemination_instr</f>
        <v>How are the findings for further implementation of the Three Rs disseminated?</v>
      </c>
      <c r="I31" s="35" t="str">
        <f>compulsory_field_tinstr&amp;" "&amp;maxLength_2500_tinstr</f>
        <v>Compulsory! Maximum length is 2500 characters.</v>
      </c>
    </row>
    <row r="32" spans="1:9" s="66" customFormat="1" x14ac:dyDescent="0.45">
      <c r="A32" s="5"/>
      <c r="B32" s="7"/>
      <c r="C32" s="90" t="str">
        <f>comments_label</f>
        <v>Additional comments</v>
      </c>
      <c r="D32" s="90"/>
      <c r="E32" s="90"/>
      <c r="F32" s="90"/>
      <c r="G32" s="11"/>
    </row>
    <row r="33" spans="1:9" s="66" customFormat="1" ht="127.5" customHeight="1" x14ac:dyDescent="0.45">
      <c r="A33" s="5" t="s">
        <v>330</v>
      </c>
      <c r="B33" s="24" t="str">
        <f>IF(TRIM(C33)="","",C33)</f>
        <v/>
      </c>
      <c r="C33" s="91"/>
      <c r="D33" s="92"/>
      <c r="E33" s="92"/>
      <c r="F33" s="93"/>
      <c r="G33" s="11"/>
      <c r="H33" s="43"/>
      <c r="I33" s="35" t="str">
        <f>maxLength_2500_tinstr</f>
        <v>Maximum length is 2500 characters.</v>
      </c>
    </row>
    <row r="34" spans="1:9" x14ac:dyDescent="0.45">
      <c r="A34" s="5"/>
      <c r="B34" s="7"/>
      <c r="C34" s="86" t="str">
        <f>additional_fields_title</f>
        <v>Additional fields</v>
      </c>
      <c r="D34" s="86"/>
      <c r="E34" s="86"/>
      <c r="F34" s="86"/>
      <c r="I34" s="35" t="str">
        <f>additional_fields_tinstr</f>
        <v>Whether the particular field is applicable or not, depends on national rules.</v>
      </c>
    </row>
    <row r="35" spans="1:9" s="66" customFormat="1" ht="31.9" customHeight="1" x14ac:dyDescent="0.45">
      <c r="A35" s="5" t="s">
        <v>331</v>
      </c>
      <c r="B35" s="24" t="str">
        <f>IF(TRIM(D35)="","",D35)</f>
        <v/>
      </c>
      <c r="C35" s="34" t="str">
        <f>field1_label</f>
        <v>National field 1</v>
      </c>
      <c r="D35" s="87"/>
      <c r="E35" s="88"/>
      <c r="F35" s="89"/>
      <c r="G35" s="11"/>
      <c r="H35" s="35"/>
      <c r="I35" s="35" t="str">
        <f>not_be_published_instr&amp;" "&amp;maxLength_2500_tinstr</f>
        <v>Field will not be published. Maximum length is 2500 characters.</v>
      </c>
    </row>
    <row r="36" spans="1:9" s="66" customFormat="1" ht="31.9" customHeight="1" x14ac:dyDescent="0.45">
      <c r="A36" s="5" t="s">
        <v>332</v>
      </c>
      <c r="B36" s="24" t="str">
        <f t="shared" ref="B36:B37" si="1">IF(TRIM(D36)="","",D36)</f>
        <v/>
      </c>
      <c r="C36" s="34" t="str">
        <f>field2_label</f>
        <v>National field 2</v>
      </c>
      <c r="D36" s="87"/>
      <c r="E36" s="95"/>
      <c r="F36" s="96"/>
      <c r="G36" s="11"/>
      <c r="H36" s="35"/>
      <c r="I36" s="35" t="str">
        <f>not_be_published_instr&amp;" "&amp;maxLength_2500_tinstr</f>
        <v>Field will not be published. Maximum length is 2500 characters.</v>
      </c>
    </row>
    <row r="37" spans="1:9" s="66" customFormat="1" ht="32.75" customHeight="1" x14ac:dyDescent="0.45">
      <c r="A37" s="5" t="s">
        <v>333</v>
      </c>
      <c r="B37" s="24" t="str">
        <f t="shared" si="1"/>
        <v/>
      </c>
      <c r="C37" s="34" t="str">
        <f>field3_label</f>
        <v>National field 3</v>
      </c>
      <c r="D37" s="87"/>
      <c r="E37" s="88"/>
      <c r="F37" s="89"/>
      <c r="G37" s="11"/>
      <c r="H37" s="35"/>
      <c r="I37" s="35" t="str">
        <f>not_be_published_instr&amp;" "&amp;maxLength_2500_tinstr</f>
        <v>Field will not be published. Maximum length is 2500 characters.</v>
      </c>
    </row>
    <row r="38" spans="1:9" s="66" customFormat="1" ht="32.75" customHeight="1" x14ac:dyDescent="0.45">
      <c r="A38" s="5" t="s">
        <v>334</v>
      </c>
      <c r="B38" s="24" t="str">
        <f t="shared" ref="B38:B41" si="2">IF(TRIM(D38)="","",D38)</f>
        <v/>
      </c>
      <c r="C38" s="34" t="str">
        <f>field4_label</f>
        <v>National field 4</v>
      </c>
      <c r="D38" s="87"/>
      <c r="E38" s="88"/>
      <c r="F38" s="89"/>
      <c r="G38" s="11"/>
      <c r="H38" s="35"/>
      <c r="I38" s="35" t="str">
        <f>not_be_published_instr&amp;" "&amp;maxLength_2500_tinstr</f>
        <v>Field will not be published. Maximum length is 2500 characters.</v>
      </c>
    </row>
    <row r="39" spans="1:9" s="66" customFormat="1" ht="32.75" customHeight="1" x14ac:dyDescent="0.45">
      <c r="A39" s="5" t="s">
        <v>335</v>
      </c>
      <c r="B39" s="24" t="str">
        <f t="shared" si="2"/>
        <v/>
      </c>
      <c r="C39" s="34" t="str">
        <f>field5_label</f>
        <v>National field 5</v>
      </c>
      <c r="D39" s="87"/>
      <c r="E39" s="88"/>
      <c r="F39" s="89"/>
      <c r="G39" s="11"/>
      <c r="H39" s="35"/>
      <c r="I39" s="35" t="str">
        <f>not_be_published_instr&amp;" "&amp;maxLength_2500_tinstr</f>
        <v>Field will not be published. Maximum length is 2500 characters.</v>
      </c>
    </row>
    <row r="40" spans="1:9" ht="28.9" customHeight="1" x14ac:dyDescent="0.45">
      <c r="A40" s="5" t="s">
        <v>347</v>
      </c>
      <c r="B40" s="24" t="str">
        <f t="shared" si="2"/>
        <v/>
      </c>
      <c r="C40" s="83" t="str">
        <f>raPreviousVersionExternalLink_label</f>
        <v>Link to the previous RA version outside the EC system</v>
      </c>
      <c r="D40" s="91"/>
      <c r="E40" s="102"/>
      <c r="F40" s="100"/>
      <c r="H40" s="43"/>
      <c r="I40" s="35" t="str">
        <f>raPreviousVersionExternalLink_instr&amp;" "&amp;maxLength_500_tinstr</f>
        <v>To be used in transition period where the previous version of the RA might not exist in the EC system. Maximum length is 500 characters.</v>
      </c>
    </row>
    <row r="41" spans="1:9" ht="28.9" customHeight="1" x14ac:dyDescent="0.45">
      <c r="A41" s="5" t="s">
        <v>348</v>
      </c>
      <c r="B41" s="24" t="str">
        <f t="shared" si="2"/>
        <v/>
      </c>
      <c r="C41" s="83" t="str">
        <f>ntsExternalLink_label</f>
        <v>Link to the NTS to which this RA refers which is not in the EC system</v>
      </c>
      <c r="D41" s="91"/>
      <c r="E41" s="102"/>
      <c r="F41" s="100"/>
      <c r="H41" s="43"/>
      <c r="I41" s="35" t="str">
        <f>ntsExternalLink_instr&amp;" "&amp;maxLength_500_tinstr</f>
        <v>To be used in transition period where NTS to which the RA refers might not exist in the EC system. Maximum length is 500 characters.</v>
      </c>
    </row>
    <row r="42" spans="1:9" x14ac:dyDescent="0.45">
      <c r="F42" s="37" t="s">
        <v>63</v>
      </c>
    </row>
    <row r="43" spans="1:9" x14ac:dyDescent="0.45">
      <c r="F43" s="37" t="s">
        <v>63</v>
      </c>
    </row>
    <row r="44" spans="1:9" x14ac:dyDescent="0.45">
      <c r="F44" s="37" t="s">
        <v>63</v>
      </c>
    </row>
    <row r="45" spans="1:9" x14ac:dyDescent="0.45">
      <c r="F45" s="37" t="s">
        <v>63</v>
      </c>
    </row>
    <row r="46" spans="1:9" x14ac:dyDescent="0.45">
      <c r="F46" s="37" t="s">
        <v>63</v>
      </c>
    </row>
    <row r="47" spans="1:9" x14ac:dyDescent="0.45">
      <c r="F47" s="37" t="s">
        <v>63</v>
      </c>
    </row>
    <row r="54" spans="6:6" x14ac:dyDescent="0.45">
      <c r="F54" s="33"/>
    </row>
  </sheetData>
  <sheetProtection sheet="1" selectLockedCells="1"/>
  <mergeCells count="40">
    <mergeCell ref="D40:F40"/>
    <mergeCell ref="D41:F41"/>
    <mergeCell ref="C14:F14"/>
    <mergeCell ref="C15:F15"/>
    <mergeCell ref="C18:E18"/>
    <mergeCell ref="C23:G23"/>
    <mergeCell ref="C24:F24"/>
    <mergeCell ref="C21:F21"/>
    <mergeCell ref="C22:F22"/>
    <mergeCell ref="D38:F38"/>
    <mergeCell ref="D39:F39"/>
    <mergeCell ref="D37:F37"/>
    <mergeCell ref="D36:F36"/>
    <mergeCell ref="C25:F25"/>
    <mergeCell ref="C26:F26"/>
    <mergeCell ref="C27:F27"/>
    <mergeCell ref="C1:F1"/>
    <mergeCell ref="E2:F4"/>
    <mergeCell ref="D5:F5"/>
    <mergeCell ref="D6:F6"/>
    <mergeCell ref="D7:F7"/>
    <mergeCell ref="D13:E13"/>
    <mergeCell ref="C16:F16"/>
    <mergeCell ref="D8:E8"/>
    <mergeCell ref="C19:F19"/>
    <mergeCell ref="C20:F20"/>
    <mergeCell ref="C17:F17"/>
    <mergeCell ref="D9:F9"/>
    <mergeCell ref="C10:D10"/>
    <mergeCell ref="E10:F10"/>
    <mergeCell ref="D11:E11"/>
    <mergeCell ref="D12:E12"/>
    <mergeCell ref="C34:F34"/>
    <mergeCell ref="D35:F35"/>
    <mergeCell ref="C32:F32"/>
    <mergeCell ref="C33:F33"/>
    <mergeCell ref="C28:F28"/>
    <mergeCell ref="C29:F29"/>
    <mergeCell ref="C30:F30"/>
    <mergeCell ref="C31:F31"/>
  </mergeCells>
  <phoneticPr fontId="2" type="noConversion"/>
  <conditionalFormatting sqref="D5:F5 C17 D2 D4">
    <cfRule type="containsBlanks" dxfId="26" priority="48">
      <formula>LEN(TRIM(C2))=0</formula>
    </cfRule>
  </conditionalFormatting>
  <conditionalFormatting sqref="C20">
    <cfRule type="containsBlanks" dxfId="25" priority="29">
      <formula>LEN(TRIM(C20))=0</formula>
    </cfRule>
  </conditionalFormatting>
  <conditionalFormatting sqref="C25">
    <cfRule type="containsBlanks" dxfId="24" priority="25">
      <formula>LEN(TRIM(C25))=0</formula>
    </cfRule>
  </conditionalFormatting>
  <conditionalFormatting sqref="C27">
    <cfRule type="containsBlanks" dxfId="23" priority="24">
      <formula>LEN(TRIM(C27))=0</formula>
    </cfRule>
  </conditionalFormatting>
  <conditionalFormatting sqref="C29">
    <cfRule type="containsBlanks" dxfId="22" priority="23">
      <formula>LEN(TRIM(C29))=0</formula>
    </cfRule>
  </conditionalFormatting>
  <conditionalFormatting sqref="C31">
    <cfRule type="containsBlanks" dxfId="21" priority="22">
      <formula>LEN(TRIM(C31))=0</formula>
    </cfRule>
  </conditionalFormatting>
  <conditionalFormatting sqref="E10">
    <cfRule type="containsBlanks" dxfId="20" priority="12">
      <formula>LEN(TRIM(E10))=0</formula>
    </cfRule>
  </conditionalFormatting>
  <conditionalFormatting sqref="C15:F15">
    <cfRule type="expression" dxfId="19" priority="8">
      <formula>AND(B15="",B13=1)</formula>
    </cfRule>
  </conditionalFormatting>
  <conditionalFormatting sqref="C13">
    <cfRule type="expression" dxfId="18" priority="7">
      <formula>AND(B15&lt;&gt;"",B13&lt;&gt;1)</formula>
    </cfRule>
  </conditionalFormatting>
  <conditionalFormatting sqref="F18">
    <cfRule type="containsBlanks" dxfId="17" priority="6">
      <formula>LEN(TRIM(F18))=0</formula>
    </cfRule>
  </conditionalFormatting>
  <conditionalFormatting sqref="C33:F33">
    <cfRule type="expression" dxfId="16" priority="4">
      <formula>AND(B33="",B31=1)</formula>
    </cfRule>
  </conditionalFormatting>
  <conditionalFormatting sqref="D13:E13">
    <cfRule type="expression" dxfId="15" priority="49">
      <formula>#REF!=1</formula>
    </cfRule>
  </conditionalFormatting>
  <conditionalFormatting sqref="D12:E12">
    <cfRule type="expression" dxfId="14" priority="50">
      <formula>#REF!=1</formula>
    </cfRule>
  </conditionalFormatting>
  <conditionalFormatting sqref="D11:E11">
    <cfRule type="expression" dxfId="13" priority="51">
      <formula>#REF!=1</formula>
    </cfRule>
  </conditionalFormatting>
  <conditionalFormatting sqref="D6:F6">
    <cfRule type="containsBlanks" dxfId="12" priority="2">
      <formula>LEN(TRIM(D6))=0</formula>
    </cfRule>
  </conditionalFormatting>
  <conditionalFormatting sqref="D3">
    <cfRule type="containsBlanks" dxfId="11" priority="1">
      <formula>LEN(TRIM(D3))=0</formula>
    </cfRule>
  </conditionalFormatting>
  <dataValidations xWindow="703" yWindow="1292" count="12">
    <dataValidation type="list" allowBlank="1" showInputMessage="1" showErrorMessage="1" sqref="D3">
      <formula1>languages</formula1>
    </dataValidation>
    <dataValidation allowBlank="1" showInputMessage="1" promptTitle="Legend" prompt="M: Mandatory_x000a_NA: Not applicable" sqref="G1"/>
    <dataValidation type="list" showInputMessage="1" showErrorMessage="1" sqref="F11:F13">
      <formula1>choice_optional</formula1>
    </dataValidation>
    <dataValidation type="list" allowBlank="1" showInputMessage="1" showErrorMessage="1" sqref="D2">
      <formula1>countries</formula1>
    </dataValidation>
    <dataValidation type="textLength" allowBlank="1" showInputMessage="1" showErrorMessage="1" error="Maximum length of title is 500 characters!" sqref="D5:F5">
      <formula1>1</formula1>
      <formula2>500</formula2>
    </dataValidation>
    <dataValidation type="textLength" allowBlank="1" showInputMessage="1" showErrorMessage="1" error="Maximum length is 2500 characters!" prompt="Press Alt+Enter for a new line." sqref="C17:F17 C20:F20 C31:F31 C25:F25 C27:F27 C29:F29">
      <formula1>1</formula1>
      <formula2>2500</formula2>
    </dataValidation>
    <dataValidation type="textLength" operator="lessThanOrEqual" allowBlank="1" showInputMessage="1" showErrorMessage="1" error="Maximum length is 500 characters!" sqref="C15:F15 D7:D9 F7:F9 E7 E9 D40:F41">
      <formula1>500</formula1>
    </dataValidation>
    <dataValidation showInputMessage="1" showErrorMessage="1" sqref="C18:E18"/>
    <dataValidation type="textLength" operator="lessThanOrEqual" allowBlank="1" showInputMessage="1" showErrorMessage="1" error="Maximum length is 2500 characters!" prompt="Press Alt+Enter for a new line." sqref="C33:F33 C22:F22">
      <formula1>2500</formula1>
    </dataValidation>
    <dataValidation type="textLength" operator="lessThanOrEqual" allowBlank="1" showInputMessage="1" showErrorMessage="1" error="Maximum length is 100 characters!" sqref="D6:F6">
      <formula1>100</formula1>
    </dataValidation>
    <dataValidation type="textLength" operator="lessThanOrEqual" allowBlank="1" showInputMessage="1" showErrorMessage="1" error="Maximum length is 2500 characters!" sqref="D35:F39">
      <formula1>2500</formula1>
    </dataValidation>
    <dataValidation type="list" allowBlank="1" showInputMessage="1" showErrorMessage="1" sqref="D4">
      <formula1>choice_mandatory</formula1>
    </dataValidation>
  </dataValidations>
  <hyperlinks>
    <hyperlink ref="C18:E18" location="'Actual harms'!A1" display="'Actual harms'!A1"/>
  </hyperlinks>
  <pageMargins left="0.7" right="0.7" top="0.75" bottom="0.75" header="0.3" footer="0.3"/>
  <pageSetup orientation="portrait" r:id="rId1"/>
  <ignoredErrors>
    <ignoredError sqref="I3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election activeCell="A4" sqref="A4:E4"/>
    </sheetView>
  </sheetViews>
  <sheetFormatPr defaultColWidth="9.06640625" defaultRowHeight="14.25" x14ac:dyDescent="0.45"/>
  <cols>
    <col min="1" max="1" width="64.1328125" style="49" customWidth="1"/>
    <col min="2" max="2" width="13.59765625" style="49" customWidth="1"/>
    <col min="3" max="3" width="11.796875" style="49" customWidth="1"/>
    <col min="4" max="4" width="11.53125" style="10" customWidth="1"/>
    <col min="5" max="5" width="11.265625" style="10" customWidth="1"/>
    <col min="6" max="6" width="18.86328125" style="10" hidden="1" customWidth="1"/>
    <col min="7" max="7" width="30.1328125" style="42" customWidth="1"/>
    <col min="8" max="8" width="58.59765625" style="10" customWidth="1"/>
    <col min="9" max="16384" width="9.06640625" style="10"/>
  </cols>
  <sheetData>
    <row r="1" spans="1:8" ht="29.25" customHeight="1" thickBot="1" x14ac:dyDescent="0.75">
      <c r="A1" s="44" t="str">
        <f>harms_label</f>
        <v>Actual harms</v>
      </c>
      <c r="B1" s="117" t="str">
        <f>numbers_per_severity_label</f>
        <v>Numbers of animals per actual severity</v>
      </c>
      <c r="C1" s="117"/>
      <c r="D1" s="117"/>
      <c r="E1" s="117"/>
      <c r="F1" s="82"/>
      <c r="G1" s="46"/>
    </row>
    <row r="2" spans="1:8" ht="14.65" thickBot="1" x14ac:dyDescent="0.5">
      <c r="A2" s="47" t="str">
        <f>species_label</f>
        <v>Species</v>
      </c>
      <c r="B2" s="45" t="str">
        <f>nonRecovery_label</f>
        <v>Non-recovery</v>
      </c>
      <c r="C2" s="45" t="str">
        <f>mild_label</f>
        <v>Mild</v>
      </c>
      <c r="D2" s="45" t="str">
        <f>moderate_label</f>
        <v>Moderate</v>
      </c>
      <c r="E2" s="45" t="str">
        <f>severe_label</f>
        <v>Severe</v>
      </c>
      <c r="F2" s="45" t="str">
        <f>custom_severity_label</f>
        <v>MS custom severity</v>
      </c>
    </row>
    <row r="3" spans="1:8" ht="16.899999999999999" hidden="1" customHeight="1" x14ac:dyDescent="0.45">
      <c r="A3" s="41" t="s">
        <v>92</v>
      </c>
      <c r="B3" s="48" t="s">
        <v>93</v>
      </c>
      <c r="C3" s="48" t="s">
        <v>94</v>
      </c>
      <c r="D3" s="48" t="s">
        <v>95</v>
      </c>
      <c r="E3" s="48" t="s">
        <v>96</v>
      </c>
      <c r="F3" s="48" t="s">
        <v>357</v>
      </c>
    </row>
    <row r="4" spans="1:8" x14ac:dyDescent="0.45">
      <c r="A4" s="9"/>
      <c r="B4" s="36"/>
      <c r="C4" s="36"/>
      <c r="D4" s="36"/>
      <c r="E4" s="36"/>
      <c r="F4" s="36"/>
      <c r="G4" s="42" t="str">
        <f>IF(AND(harms[[#This Row],[xs:species]]&lt;&gt;"",SUM(harms[[#This Row],[xs:nonRecovery]:[xs:custom]])=0),total_number_mssg,IF(AND(harms[[#This Row],[xs:species]]="",SUM(harms[[#This Row],[xs:nonRecovery]:[xs:custom]])&gt;0),select_species_mssg,""))</f>
        <v/>
      </c>
      <c r="H4" s="42" t="str">
        <f>IF(AND(harms[[#This Row],[xs:species]]&lt;&gt;"",OR(harms[[#This Row],[xs:nonRecovery]]="",harms[[#This Row],[xs:mild]]="",harms[[#This Row],[xs:moderate]]="",harms[[#This Row],[xs:severe]]="")),fill_all_cells_mssg,"")</f>
        <v/>
      </c>
    </row>
    <row r="5" spans="1:8" x14ac:dyDescent="0.45">
      <c r="A5" s="9"/>
      <c r="B5" s="36"/>
      <c r="C5" s="36"/>
      <c r="D5" s="36"/>
      <c r="E5" s="36"/>
      <c r="F5" s="36"/>
      <c r="G5" s="42" t="str">
        <f>IF(AND(harms[[#This Row],[xs:species]]&lt;&gt;"",SUM(harms[[#This Row],[xs:nonRecovery]:[xs:custom]])=0),total_number_mssg,IF(AND(harms[[#This Row],[xs:species]]="",SUM(harms[[#This Row],[xs:nonRecovery]:[xs:custom]])&gt;0),select_species_mssg,""))</f>
        <v/>
      </c>
      <c r="H5" s="42" t="str">
        <f>IF(AND(harms[[#This Row],[xs:species]]&lt;&gt;"",OR(harms[[#This Row],[xs:nonRecovery]]="",harms[[#This Row],[xs:mild]]="",harms[[#This Row],[xs:moderate]]="",harms[[#This Row],[xs:severe]]="")),fill_all_cells_mssg,"")</f>
        <v/>
      </c>
    </row>
    <row r="6" spans="1:8" x14ac:dyDescent="0.45">
      <c r="A6" s="9"/>
      <c r="B6" s="36"/>
      <c r="C6" s="36"/>
      <c r="D6" s="36"/>
      <c r="E6" s="36"/>
      <c r="F6" s="36"/>
      <c r="G6" s="42" t="str">
        <f>IF(AND(harms[[#This Row],[xs:species]]&lt;&gt;"",SUM(harms[[#This Row],[xs:nonRecovery]:[xs:custom]])=0),total_number_mssg,IF(AND(harms[[#This Row],[xs:species]]="",SUM(harms[[#This Row],[xs:nonRecovery]:[xs:custom]])&gt;0),select_species_mssg,""))</f>
        <v/>
      </c>
      <c r="H6" s="42" t="str">
        <f>IF(AND(harms[[#This Row],[xs:species]]&lt;&gt;"",OR(harms[[#This Row],[xs:nonRecovery]]="",harms[[#This Row],[xs:mild]]="",harms[[#This Row],[xs:moderate]]="",harms[[#This Row],[xs:severe]]="")),fill_all_cells_mssg,"")</f>
        <v/>
      </c>
    </row>
    <row r="7" spans="1:8" x14ac:dyDescent="0.45">
      <c r="A7" s="9"/>
      <c r="B7" s="36"/>
      <c r="C7" s="36"/>
      <c r="D7" s="36"/>
      <c r="E7" s="36"/>
      <c r="F7" s="36"/>
      <c r="G7" s="42" t="str">
        <f>IF(AND(harms[[#This Row],[xs:species]]&lt;&gt;"",SUM(harms[[#This Row],[xs:nonRecovery]:[xs:custom]])=0),total_number_mssg,IF(AND(harms[[#This Row],[xs:species]]="",SUM(harms[[#This Row],[xs:nonRecovery]:[xs:custom]])&gt;0),select_species_mssg,""))</f>
        <v/>
      </c>
      <c r="H7" s="42" t="str">
        <f>IF(AND(harms[[#This Row],[xs:species]]&lt;&gt;"",OR(harms[[#This Row],[xs:nonRecovery]]="",harms[[#This Row],[xs:mild]]="",harms[[#This Row],[xs:moderate]]="",harms[[#This Row],[xs:severe]]="")),fill_all_cells_mssg,"")</f>
        <v/>
      </c>
    </row>
    <row r="8" spans="1:8" x14ac:dyDescent="0.45">
      <c r="A8" s="9"/>
      <c r="B8" s="36"/>
      <c r="C8" s="36"/>
      <c r="D8" s="36"/>
      <c r="E8" s="36"/>
      <c r="F8" s="36"/>
      <c r="G8" s="42" t="str">
        <f>IF(AND(harms[[#This Row],[xs:species]]&lt;&gt;"",SUM(harms[[#This Row],[xs:nonRecovery]:[xs:custom]])=0),total_number_mssg,IF(AND(harms[[#This Row],[xs:species]]="",SUM(harms[[#This Row],[xs:nonRecovery]:[xs:custom]])&gt;0),select_species_mssg,""))</f>
        <v/>
      </c>
      <c r="H8" s="42" t="str">
        <f>IF(AND(harms[[#This Row],[xs:species]]&lt;&gt;"",OR(harms[[#This Row],[xs:nonRecovery]]="",harms[[#This Row],[xs:mild]]="",harms[[#This Row],[xs:moderate]]="",harms[[#This Row],[xs:severe]]="")),fill_all_cells_mssg,"")</f>
        <v/>
      </c>
    </row>
    <row r="9" spans="1:8" x14ac:dyDescent="0.45">
      <c r="A9" s="9"/>
      <c r="B9" s="36"/>
      <c r="C9" s="36"/>
      <c r="D9" s="36"/>
      <c r="E9" s="36"/>
      <c r="F9" s="36"/>
      <c r="G9" s="42" t="str">
        <f>IF(AND(harms[[#This Row],[xs:species]]&lt;&gt;"",SUM(harms[[#This Row],[xs:nonRecovery]:[xs:custom]])=0),total_number_mssg,IF(AND(harms[[#This Row],[xs:species]]="",SUM(harms[[#This Row],[xs:nonRecovery]:[xs:custom]])&gt;0),select_species_mssg,""))</f>
        <v/>
      </c>
      <c r="H9" s="42" t="str">
        <f>IF(AND(harms[[#This Row],[xs:species]]&lt;&gt;"",OR(harms[[#This Row],[xs:nonRecovery]]="",harms[[#This Row],[xs:mild]]="",harms[[#This Row],[xs:moderate]]="",harms[[#This Row],[xs:severe]]="")),fill_all_cells_mssg,"")</f>
        <v/>
      </c>
    </row>
    <row r="10" spans="1:8" x14ac:dyDescent="0.45">
      <c r="A10" s="9"/>
      <c r="B10" s="36"/>
      <c r="C10" s="36"/>
      <c r="D10" s="36"/>
      <c r="E10" s="36"/>
      <c r="F10" s="36"/>
      <c r="G10" s="42" t="str">
        <f>IF(AND(harms[[#This Row],[xs:species]]&lt;&gt;"",SUM(harms[[#This Row],[xs:nonRecovery]:[xs:custom]])=0),total_number_mssg,IF(AND(harms[[#This Row],[xs:species]]="",SUM(harms[[#This Row],[xs:nonRecovery]:[xs:custom]])&gt;0),select_species_mssg,""))</f>
        <v/>
      </c>
      <c r="H10" s="42" t="str">
        <f>IF(AND(harms[[#This Row],[xs:species]]&lt;&gt;"",OR(harms[[#This Row],[xs:nonRecovery]]="",harms[[#This Row],[xs:mild]]="",harms[[#This Row],[xs:moderate]]="",harms[[#This Row],[xs:severe]]="")),fill_all_cells_mssg,"")</f>
        <v/>
      </c>
    </row>
    <row r="11" spans="1:8" x14ac:dyDescent="0.45">
      <c r="A11" s="9"/>
      <c r="B11" s="36"/>
      <c r="C11" s="36"/>
      <c r="D11" s="36"/>
      <c r="E11" s="36"/>
      <c r="F11" s="36"/>
      <c r="G11" s="42" t="str">
        <f>IF(AND(harms[[#This Row],[xs:species]]&lt;&gt;"",SUM(harms[[#This Row],[xs:nonRecovery]:[xs:custom]])=0),total_number_mssg,IF(AND(harms[[#This Row],[xs:species]]="",SUM(harms[[#This Row],[xs:nonRecovery]:[xs:custom]])&gt;0),select_species_mssg,""))</f>
        <v/>
      </c>
      <c r="H11" s="42" t="str">
        <f>IF(AND(harms[[#This Row],[xs:species]]&lt;&gt;"",OR(harms[[#This Row],[xs:nonRecovery]]="",harms[[#This Row],[xs:mild]]="",harms[[#This Row],[xs:moderate]]="",harms[[#This Row],[xs:severe]]="")),fill_all_cells_mssg,"")</f>
        <v/>
      </c>
    </row>
    <row r="12" spans="1:8" x14ac:dyDescent="0.45">
      <c r="A12" s="9"/>
      <c r="B12" s="36"/>
      <c r="C12" s="36"/>
      <c r="D12" s="36"/>
      <c r="E12" s="36"/>
      <c r="F12" s="36"/>
      <c r="G12" s="42" t="str">
        <f>IF(AND(harms[[#This Row],[xs:species]]&lt;&gt;"",SUM(harms[[#This Row],[xs:nonRecovery]:[xs:custom]])=0),total_number_mssg,IF(AND(harms[[#This Row],[xs:species]]="",SUM(harms[[#This Row],[xs:nonRecovery]:[xs:custom]])&gt;0),select_species_mssg,""))</f>
        <v/>
      </c>
      <c r="H12" s="42" t="str">
        <f>IF(AND(harms[[#This Row],[xs:species]]&lt;&gt;"",OR(harms[[#This Row],[xs:nonRecovery]]="",harms[[#This Row],[xs:mild]]="",harms[[#This Row],[xs:moderate]]="",harms[[#This Row],[xs:severe]]="")),fill_all_cells_mssg,"")</f>
        <v/>
      </c>
    </row>
    <row r="13" spans="1:8" x14ac:dyDescent="0.45">
      <c r="A13" s="9"/>
      <c r="B13" s="36"/>
      <c r="C13" s="36"/>
      <c r="D13" s="36"/>
      <c r="E13" s="36"/>
      <c r="F13" s="36"/>
      <c r="G13" s="42" t="str">
        <f>IF(AND(harms[[#This Row],[xs:species]]&lt;&gt;"",SUM(harms[[#This Row],[xs:nonRecovery]:[xs:custom]])=0),total_number_mssg,IF(AND(harms[[#This Row],[xs:species]]="",SUM(harms[[#This Row],[xs:nonRecovery]:[xs:custom]])&gt;0),select_species_mssg,""))</f>
        <v/>
      </c>
      <c r="H13" s="42" t="str">
        <f>IF(AND(harms[[#This Row],[xs:species]]&lt;&gt;"",OR(harms[[#This Row],[xs:nonRecovery]]="",harms[[#This Row],[xs:mild]]="",harms[[#This Row],[xs:moderate]]="",harms[[#This Row],[xs:severe]]="")),fill_all_cells_mssg,"")</f>
        <v/>
      </c>
    </row>
    <row r="14" spans="1:8" x14ac:dyDescent="0.45">
      <c r="A14" s="9"/>
      <c r="B14" s="36"/>
      <c r="C14" s="36"/>
      <c r="D14" s="36"/>
      <c r="E14" s="36"/>
      <c r="F14" s="36"/>
      <c r="G14" s="42" t="str">
        <f>IF(AND(harms[[#This Row],[xs:species]]&lt;&gt;"",SUM(harms[[#This Row],[xs:nonRecovery]:[xs:custom]])=0),total_number_mssg,IF(AND(harms[[#This Row],[xs:species]]="",SUM(harms[[#This Row],[xs:nonRecovery]:[xs:custom]])&gt;0),select_species_mssg,""))</f>
        <v/>
      </c>
      <c r="H14" s="42" t="str">
        <f>IF(AND(harms[[#This Row],[xs:species]]&lt;&gt;"",OR(harms[[#This Row],[xs:nonRecovery]]="",harms[[#This Row],[xs:mild]]="",harms[[#This Row],[xs:moderate]]="",harms[[#This Row],[xs:severe]]="")),fill_all_cells_mssg,"")</f>
        <v/>
      </c>
    </row>
    <row r="15" spans="1:8" x14ac:dyDescent="0.45">
      <c r="A15" s="9"/>
      <c r="B15" s="36"/>
      <c r="C15" s="36"/>
      <c r="D15" s="36"/>
      <c r="E15" s="36"/>
      <c r="F15" s="36"/>
      <c r="G15" s="42" t="str">
        <f>IF(AND(harms[[#This Row],[xs:species]]&lt;&gt;"",SUM(harms[[#This Row],[xs:nonRecovery]:[xs:custom]])=0),total_number_mssg,IF(AND(harms[[#This Row],[xs:species]]="",SUM(harms[[#This Row],[xs:nonRecovery]:[xs:custom]])&gt;0),select_species_mssg,""))</f>
        <v/>
      </c>
      <c r="H15" s="42" t="str">
        <f>IF(AND(harms[[#This Row],[xs:species]]&lt;&gt;"",OR(harms[[#This Row],[xs:nonRecovery]]="",harms[[#This Row],[xs:mild]]="",harms[[#This Row],[xs:moderate]]="",harms[[#This Row],[xs:severe]]="")),fill_all_cells_mssg,"")</f>
        <v/>
      </c>
    </row>
    <row r="16" spans="1:8" x14ac:dyDescent="0.45">
      <c r="A16" s="9"/>
      <c r="B16" s="36"/>
      <c r="C16" s="36"/>
      <c r="D16" s="36"/>
      <c r="E16" s="36"/>
      <c r="F16" s="36"/>
      <c r="G16" s="42" t="str">
        <f>IF(AND(harms[[#This Row],[xs:species]]&lt;&gt;"",SUM(harms[[#This Row],[xs:nonRecovery]:[xs:custom]])=0),total_number_mssg,IF(AND(harms[[#This Row],[xs:species]]="",SUM(harms[[#This Row],[xs:nonRecovery]:[xs:custom]])&gt;0),select_species_mssg,""))</f>
        <v/>
      </c>
      <c r="H16" s="42" t="str">
        <f>IF(AND(harms[[#This Row],[xs:species]]&lt;&gt;"",OR(harms[[#This Row],[xs:nonRecovery]]="",harms[[#This Row],[xs:mild]]="",harms[[#This Row],[xs:moderate]]="",harms[[#This Row],[xs:severe]]="")),fill_all_cells_mssg,"")</f>
        <v/>
      </c>
    </row>
    <row r="17" spans="1:8" x14ac:dyDescent="0.45">
      <c r="A17" s="9"/>
      <c r="B17" s="36"/>
      <c r="C17" s="36"/>
      <c r="D17" s="36"/>
      <c r="E17" s="36"/>
      <c r="F17" s="36"/>
      <c r="G17" s="42" t="str">
        <f>IF(AND(harms[[#This Row],[xs:species]]&lt;&gt;"",SUM(harms[[#This Row],[xs:nonRecovery]:[xs:custom]])=0),total_number_mssg,IF(AND(harms[[#This Row],[xs:species]]="",SUM(harms[[#This Row],[xs:nonRecovery]:[xs:custom]])&gt;0),select_species_mssg,""))</f>
        <v/>
      </c>
      <c r="H17" s="42" t="str">
        <f>IF(AND(harms[[#This Row],[xs:species]]&lt;&gt;"",OR(harms[[#This Row],[xs:nonRecovery]]="",harms[[#This Row],[xs:mild]]="",harms[[#This Row],[xs:moderate]]="",harms[[#This Row],[xs:severe]]="")),fill_all_cells_mssg,"")</f>
        <v/>
      </c>
    </row>
    <row r="18" spans="1:8" x14ac:dyDescent="0.45">
      <c r="A18" s="9"/>
      <c r="B18" s="36"/>
      <c r="C18" s="36"/>
      <c r="D18" s="36"/>
      <c r="E18" s="36"/>
      <c r="F18" s="36"/>
      <c r="G18" s="42" t="str">
        <f>IF(AND(harms[[#This Row],[xs:species]]&lt;&gt;"",SUM(harms[[#This Row],[xs:nonRecovery]:[xs:custom]])=0),total_number_mssg,IF(AND(harms[[#This Row],[xs:species]]="",SUM(harms[[#This Row],[xs:nonRecovery]:[xs:custom]])&gt;0),select_species_mssg,""))</f>
        <v/>
      </c>
      <c r="H18" s="42" t="str">
        <f>IF(AND(harms[[#This Row],[xs:species]]&lt;&gt;"",OR(harms[[#This Row],[xs:nonRecovery]]="",harms[[#This Row],[xs:mild]]="",harms[[#This Row],[xs:moderate]]="",harms[[#This Row],[xs:severe]]="")),fill_all_cells_mssg,"")</f>
        <v/>
      </c>
    </row>
    <row r="19" spans="1:8" x14ac:dyDescent="0.45">
      <c r="A19" s="9"/>
      <c r="B19" s="36"/>
      <c r="C19" s="36"/>
      <c r="D19" s="36"/>
      <c r="E19" s="36"/>
      <c r="F19" s="36"/>
      <c r="G19" s="42" t="str">
        <f>IF(AND(harms[[#This Row],[xs:species]]&lt;&gt;"",SUM(harms[[#This Row],[xs:nonRecovery]:[xs:custom]])=0),total_number_mssg,IF(AND(harms[[#This Row],[xs:species]]="",SUM(harms[[#This Row],[xs:nonRecovery]:[xs:custom]])&gt;0),select_species_mssg,""))</f>
        <v/>
      </c>
      <c r="H19" s="42" t="str">
        <f>IF(AND(harms[[#This Row],[xs:species]]&lt;&gt;"",OR(harms[[#This Row],[xs:nonRecovery]]="",harms[[#This Row],[xs:mild]]="",harms[[#This Row],[xs:moderate]]="",harms[[#This Row],[xs:severe]]="")),fill_all_cells_mssg,"")</f>
        <v/>
      </c>
    </row>
    <row r="20" spans="1:8" x14ac:dyDescent="0.45">
      <c r="A20" s="9"/>
      <c r="B20" s="36"/>
      <c r="C20" s="36"/>
      <c r="D20" s="36"/>
      <c r="E20" s="36"/>
      <c r="F20" s="36"/>
      <c r="G20" s="42" t="str">
        <f>IF(AND(harms[[#This Row],[xs:species]]&lt;&gt;"",SUM(harms[[#This Row],[xs:nonRecovery]:[xs:custom]])=0),total_number_mssg,IF(AND(harms[[#This Row],[xs:species]]="",SUM(harms[[#This Row],[xs:nonRecovery]:[xs:custom]])&gt;0),select_species_mssg,""))</f>
        <v/>
      </c>
      <c r="H20" s="42" t="str">
        <f>IF(AND(harms[[#This Row],[xs:species]]&lt;&gt;"",OR(harms[[#This Row],[xs:nonRecovery]]="",harms[[#This Row],[xs:mild]]="",harms[[#This Row],[xs:moderate]]="",harms[[#This Row],[xs:severe]]="")),fill_all_cells_mssg,"")</f>
        <v/>
      </c>
    </row>
    <row r="21" spans="1:8" x14ac:dyDescent="0.45">
      <c r="A21" s="9"/>
      <c r="B21" s="36"/>
      <c r="C21" s="36"/>
      <c r="D21" s="36"/>
      <c r="E21" s="36"/>
      <c r="F21" s="36"/>
      <c r="G21" s="42" t="str">
        <f>IF(AND(harms[[#This Row],[xs:species]]&lt;&gt;"",SUM(harms[[#This Row],[xs:nonRecovery]:[xs:custom]])=0),total_number_mssg,IF(AND(harms[[#This Row],[xs:species]]="",SUM(harms[[#This Row],[xs:nonRecovery]:[xs:custom]])&gt;0),select_species_mssg,""))</f>
        <v/>
      </c>
      <c r="H21" s="42" t="str">
        <f>IF(AND(harms[[#This Row],[xs:species]]&lt;&gt;"",OR(harms[[#This Row],[xs:nonRecovery]]="",harms[[#This Row],[xs:mild]]="",harms[[#This Row],[xs:moderate]]="",harms[[#This Row],[xs:severe]]="")),fill_all_cells_mssg,"")</f>
        <v/>
      </c>
    </row>
    <row r="22" spans="1:8" x14ac:dyDescent="0.45">
      <c r="A22" s="9"/>
      <c r="B22" s="36"/>
      <c r="C22" s="36"/>
      <c r="D22" s="36"/>
      <c r="E22" s="36"/>
      <c r="F22" s="36"/>
      <c r="G22" s="42" t="str">
        <f>IF(AND(harms[[#This Row],[xs:species]]&lt;&gt;"",SUM(harms[[#This Row],[xs:nonRecovery]:[xs:custom]])=0),total_number_mssg,IF(AND(harms[[#This Row],[xs:species]]="",SUM(harms[[#This Row],[xs:nonRecovery]:[xs:custom]])&gt;0),select_species_mssg,""))</f>
        <v/>
      </c>
      <c r="H22" s="42" t="str">
        <f>IF(AND(harms[[#This Row],[xs:species]]&lt;&gt;"",OR(harms[[#This Row],[xs:nonRecovery]]="",harms[[#This Row],[xs:mild]]="",harms[[#This Row],[xs:moderate]]="",harms[[#This Row],[xs:severe]]="")),fill_all_cells_mssg,"")</f>
        <v/>
      </c>
    </row>
    <row r="23" spans="1:8" x14ac:dyDescent="0.45">
      <c r="A23" s="9"/>
      <c r="B23" s="36"/>
      <c r="C23" s="36"/>
      <c r="D23" s="36"/>
      <c r="E23" s="36"/>
      <c r="F23" s="36"/>
      <c r="G23" s="42" t="str">
        <f>IF(AND(harms[[#This Row],[xs:species]]&lt;&gt;"",SUM(harms[[#This Row],[xs:nonRecovery]:[xs:custom]])=0),total_number_mssg,IF(AND(harms[[#This Row],[xs:species]]="",SUM(harms[[#This Row],[xs:nonRecovery]:[xs:custom]])&gt;0),select_species_mssg,""))</f>
        <v/>
      </c>
      <c r="H23" s="42" t="str">
        <f>IF(AND(harms[[#This Row],[xs:species]]&lt;&gt;"",OR(harms[[#This Row],[xs:nonRecovery]]="",harms[[#This Row],[xs:mild]]="",harms[[#This Row],[xs:moderate]]="",harms[[#This Row],[xs:severe]]="")),fill_all_cells_mssg,"")</f>
        <v/>
      </c>
    </row>
    <row r="24" spans="1:8" x14ac:dyDescent="0.45">
      <c r="A24" s="9"/>
      <c r="B24" s="36"/>
      <c r="C24" s="36"/>
      <c r="D24" s="36"/>
      <c r="E24" s="36"/>
      <c r="F24" s="36"/>
      <c r="G24" s="42" t="str">
        <f>IF(AND(harms[[#This Row],[xs:species]]&lt;&gt;"",SUM(harms[[#This Row],[xs:nonRecovery]:[xs:custom]])=0),total_number_mssg,IF(AND(harms[[#This Row],[xs:species]]="",SUM(harms[[#This Row],[xs:nonRecovery]:[xs:custom]])&gt;0),select_species_mssg,""))</f>
        <v/>
      </c>
      <c r="H24" s="42" t="str">
        <f>IF(AND(harms[[#This Row],[xs:species]]&lt;&gt;"",OR(harms[[#This Row],[xs:nonRecovery]]="",harms[[#This Row],[xs:mild]]="",harms[[#This Row],[xs:moderate]]="",harms[[#This Row],[xs:severe]]="")),fill_all_cells_mssg,"")</f>
        <v/>
      </c>
    </row>
    <row r="25" spans="1:8" x14ac:dyDescent="0.45">
      <c r="A25" s="9"/>
      <c r="B25" s="36"/>
      <c r="C25" s="36"/>
      <c r="D25" s="36"/>
      <c r="E25" s="36"/>
      <c r="F25" s="36"/>
      <c r="G25" s="42" t="str">
        <f>IF(AND(harms[[#This Row],[xs:species]]&lt;&gt;"",SUM(harms[[#This Row],[xs:nonRecovery]:[xs:custom]])=0),total_number_mssg,IF(AND(harms[[#This Row],[xs:species]]="",SUM(harms[[#This Row],[xs:nonRecovery]:[xs:custom]])&gt;0),select_species_mssg,""))</f>
        <v/>
      </c>
      <c r="H25" s="42" t="str">
        <f>IF(AND(harms[[#This Row],[xs:species]]&lt;&gt;"",OR(harms[[#This Row],[xs:nonRecovery]]="",harms[[#This Row],[xs:mild]]="",harms[[#This Row],[xs:moderate]]="",harms[[#This Row],[xs:severe]]="")),fill_all_cells_mssg,"")</f>
        <v/>
      </c>
    </row>
    <row r="26" spans="1:8" x14ac:dyDescent="0.45">
      <c r="A26" s="9"/>
      <c r="B26" s="36"/>
      <c r="C26" s="36"/>
      <c r="D26" s="36"/>
      <c r="E26" s="36"/>
      <c r="F26" s="36"/>
      <c r="G26" s="42" t="str">
        <f>IF(AND(harms[[#This Row],[xs:species]]&lt;&gt;"",SUM(harms[[#This Row],[xs:nonRecovery]:[xs:custom]])=0),total_number_mssg,IF(AND(harms[[#This Row],[xs:species]]="",SUM(harms[[#This Row],[xs:nonRecovery]:[xs:custom]])&gt;0),select_species_mssg,""))</f>
        <v/>
      </c>
      <c r="H26" s="42" t="str">
        <f>IF(AND(harms[[#This Row],[xs:species]]&lt;&gt;"",OR(harms[[#This Row],[xs:nonRecovery]]="",harms[[#This Row],[xs:mild]]="",harms[[#This Row],[xs:moderate]]="",harms[[#This Row],[xs:severe]]="")),fill_all_cells_mssg,"")</f>
        <v/>
      </c>
    </row>
    <row r="27" spans="1:8" x14ac:dyDescent="0.45">
      <c r="A27" s="9"/>
      <c r="B27" s="36"/>
      <c r="C27" s="36"/>
      <c r="D27" s="36"/>
      <c r="E27" s="36"/>
      <c r="F27" s="36"/>
      <c r="G27" s="42" t="str">
        <f>IF(AND(harms[[#This Row],[xs:species]]&lt;&gt;"",SUM(harms[[#This Row],[xs:nonRecovery]:[xs:custom]])=0),total_number_mssg,IF(AND(harms[[#This Row],[xs:species]]="",SUM(harms[[#This Row],[xs:nonRecovery]:[xs:custom]])&gt;0),select_species_mssg,""))</f>
        <v/>
      </c>
      <c r="H27" s="42" t="str">
        <f>IF(AND(harms[[#This Row],[xs:species]]&lt;&gt;"",OR(harms[[#This Row],[xs:nonRecovery]]="",harms[[#This Row],[xs:mild]]="",harms[[#This Row],[xs:moderate]]="",harms[[#This Row],[xs:severe]]="")),fill_all_cells_mssg,"")</f>
        <v/>
      </c>
    </row>
    <row r="28" spans="1:8" x14ac:dyDescent="0.45">
      <c r="A28" s="9"/>
      <c r="B28" s="36"/>
      <c r="C28" s="36"/>
      <c r="D28" s="36"/>
      <c r="E28" s="36"/>
      <c r="F28" s="36"/>
      <c r="G28" s="42" t="str">
        <f>IF(AND(harms[[#This Row],[xs:species]]&lt;&gt;"",SUM(harms[[#This Row],[xs:nonRecovery]:[xs:custom]])=0),total_number_mssg,IF(AND(harms[[#This Row],[xs:species]]="",SUM(harms[[#This Row],[xs:nonRecovery]:[xs:custom]])&gt;0),select_species_mssg,""))</f>
        <v/>
      </c>
      <c r="H28" s="42" t="str">
        <f>IF(AND(harms[[#This Row],[xs:species]]&lt;&gt;"",OR(harms[[#This Row],[xs:nonRecovery]]="",harms[[#This Row],[xs:mild]]="",harms[[#This Row],[xs:moderate]]="",harms[[#This Row],[xs:severe]]="")),fill_all_cells_mssg,"")</f>
        <v/>
      </c>
    </row>
    <row r="29" spans="1:8" x14ac:dyDescent="0.45">
      <c r="A29" s="9"/>
      <c r="B29" s="36"/>
      <c r="C29" s="36"/>
      <c r="D29" s="36"/>
      <c r="E29" s="36"/>
      <c r="F29" s="36"/>
      <c r="G29" s="42" t="str">
        <f>IF(AND(harms[[#This Row],[xs:species]]&lt;&gt;"",SUM(harms[[#This Row],[xs:nonRecovery]:[xs:custom]])=0),total_number_mssg,IF(AND(harms[[#This Row],[xs:species]]="",SUM(harms[[#This Row],[xs:nonRecovery]:[xs:custom]])&gt;0),select_species_mssg,""))</f>
        <v/>
      </c>
      <c r="H29" s="42" t="str">
        <f>IF(AND(harms[[#This Row],[xs:species]]&lt;&gt;"",OR(harms[[#This Row],[xs:nonRecovery]]="",harms[[#This Row],[xs:mild]]="",harms[[#This Row],[xs:moderate]]="",harms[[#This Row],[xs:severe]]="")),fill_all_cells_mssg,"")</f>
        <v/>
      </c>
    </row>
    <row r="30" spans="1:8" x14ac:dyDescent="0.45">
      <c r="A30" s="9"/>
      <c r="B30" s="36"/>
      <c r="C30" s="36"/>
      <c r="D30" s="36"/>
      <c r="E30" s="36"/>
      <c r="F30" s="36"/>
      <c r="G30" s="42" t="str">
        <f>IF(AND(harms[[#This Row],[xs:species]]&lt;&gt;"",SUM(harms[[#This Row],[xs:nonRecovery]:[xs:custom]])=0),total_number_mssg,IF(AND(harms[[#This Row],[xs:species]]="",SUM(harms[[#This Row],[xs:nonRecovery]:[xs:custom]])&gt;0),select_species_mssg,""))</f>
        <v/>
      </c>
      <c r="H30" s="42" t="str">
        <f>IF(AND(harms[[#This Row],[xs:species]]&lt;&gt;"",OR(harms[[#This Row],[xs:nonRecovery]]="",harms[[#This Row],[xs:mild]]="",harms[[#This Row],[xs:moderate]]="",harms[[#This Row],[xs:severe]]="")),fill_all_cells_mssg,"")</f>
        <v/>
      </c>
    </row>
    <row r="31" spans="1:8" x14ac:dyDescent="0.45">
      <c r="A31" s="9"/>
      <c r="B31" s="36"/>
      <c r="C31" s="36"/>
      <c r="D31" s="36"/>
      <c r="E31" s="36"/>
      <c r="F31" s="36"/>
      <c r="G31" s="42" t="str">
        <f>IF(AND(harms[[#This Row],[xs:species]]&lt;&gt;"",SUM(harms[[#This Row],[xs:nonRecovery]:[xs:custom]])=0),total_number_mssg,IF(AND(harms[[#This Row],[xs:species]]="",SUM(harms[[#This Row],[xs:nonRecovery]:[xs:custom]])&gt;0),select_species_mssg,""))</f>
        <v/>
      </c>
      <c r="H31" s="42" t="str">
        <f>IF(AND(harms[[#This Row],[xs:species]]&lt;&gt;"",OR(harms[[#This Row],[xs:nonRecovery]]="",harms[[#This Row],[xs:mild]]="",harms[[#This Row],[xs:moderate]]="",harms[[#This Row],[xs:severe]]="")),fill_all_cells_mssg,"")</f>
        <v/>
      </c>
    </row>
    <row r="32" spans="1:8" x14ac:dyDescent="0.45">
      <c r="A32" s="9"/>
      <c r="B32" s="36"/>
      <c r="C32" s="36"/>
      <c r="D32" s="36"/>
      <c r="E32" s="36"/>
      <c r="F32" s="36"/>
      <c r="G32" s="42" t="str">
        <f>IF(AND(harms[[#This Row],[xs:species]]&lt;&gt;"",SUM(harms[[#This Row],[xs:nonRecovery]:[xs:custom]])=0),total_number_mssg,IF(AND(harms[[#This Row],[xs:species]]="",SUM(harms[[#This Row],[xs:nonRecovery]:[xs:custom]])&gt;0),select_species_mssg,""))</f>
        <v/>
      </c>
      <c r="H32" s="42" t="str">
        <f>IF(AND(harms[[#This Row],[xs:species]]&lt;&gt;"",OR(harms[[#This Row],[xs:nonRecovery]]="",harms[[#This Row],[xs:mild]]="",harms[[#This Row],[xs:moderate]]="",harms[[#This Row],[xs:severe]]="")),fill_all_cells_mssg,"")</f>
        <v/>
      </c>
    </row>
    <row r="33" spans="1:8" x14ac:dyDescent="0.45">
      <c r="A33" s="9"/>
      <c r="B33" s="36"/>
      <c r="C33" s="36"/>
      <c r="D33" s="36"/>
      <c r="E33" s="36"/>
      <c r="F33" s="36"/>
      <c r="G33" s="42" t="str">
        <f>IF(AND(harms[[#This Row],[xs:species]]&lt;&gt;"",SUM(harms[[#This Row],[xs:nonRecovery]:[xs:custom]])=0),total_number_mssg,IF(AND(harms[[#This Row],[xs:species]]="",SUM(harms[[#This Row],[xs:nonRecovery]:[xs:custom]])&gt;0),select_species_mssg,""))</f>
        <v/>
      </c>
      <c r="H33" s="42" t="str">
        <f>IF(AND(harms[[#This Row],[xs:species]]&lt;&gt;"",OR(harms[[#This Row],[xs:nonRecovery]]="",harms[[#This Row],[xs:mild]]="",harms[[#This Row],[xs:moderate]]="",harms[[#This Row],[xs:severe]]="")),fill_all_cells_mssg,"")</f>
        <v/>
      </c>
    </row>
    <row r="34" spans="1:8" x14ac:dyDescent="0.45">
      <c r="A34" s="9"/>
      <c r="B34" s="36"/>
      <c r="C34" s="36"/>
      <c r="D34" s="36"/>
      <c r="E34" s="36"/>
      <c r="F34" s="36"/>
      <c r="G34" s="42" t="str">
        <f>IF(AND(harms[[#This Row],[xs:species]]&lt;&gt;"",SUM(harms[[#This Row],[xs:nonRecovery]:[xs:custom]])=0),total_number_mssg,IF(AND(harms[[#This Row],[xs:species]]="",SUM(harms[[#This Row],[xs:nonRecovery]:[xs:custom]])&gt;0),select_species_mssg,""))</f>
        <v/>
      </c>
      <c r="H34" s="42" t="str">
        <f>IF(AND(harms[[#This Row],[xs:species]]&lt;&gt;"",OR(harms[[#This Row],[xs:nonRecovery]]="",harms[[#This Row],[xs:mild]]="",harms[[#This Row],[xs:moderate]]="",harms[[#This Row],[xs:severe]]="")),fill_all_cells_mssg,"")</f>
        <v/>
      </c>
    </row>
    <row r="35" spans="1:8" x14ac:dyDescent="0.45">
      <c r="A35" s="9"/>
      <c r="B35" s="36"/>
      <c r="C35" s="36"/>
      <c r="D35" s="36"/>
      <c r="E35" s="36"/>
      <c r="F35" s="36"/>
      <c r="G35" s="42" t="str">
        <f>IF(AND(harms[[#This Row],[xs:species]]&lt;&gt;"",SUM(harms[[#This Row],[xs:nonRecovery]:[xs:custom]])=0),total_number_mssg,IF(AND(harms[[#This Row],[xs:species]]="",SUM(harms[[#This Row],[xs:nonRecovery]:[xs:custom]])&gt;0),select_species_mssg,""))</f>
        <v/>
      </c>
      <c r="H35" s="42" t="str">
        <f>IF(AND(harms[[#This Row],[xs:species]]&lt;&gt;"",OR(harms[[#This Row],[xs:nonRecovery]]="",harms[[#This Row],[xs:mild]]="",harms[[#This Row],[xs:moderate]]="",harms[[#This Row],[xs:severe]]="")),fill_all_cells_mssg,"")</f>
        <v/>
      </c>
    </row>
    <row r="36" spans="1:8" x14ac:dyDescent="0.45">
      <c r="A36" s="9"/>
      <c r="B36" s="36"/>
      <c r="C36" s="36"/>
      <c r="D36" s="36"/>
      <c r="E36" s="36"/>
      <c r="F36" s="36"/>
      <c r="G36" s="42" t="str">
        <f>IF(AND(harms[[#This Row],[xs:species]]&lt;&gt;"",SUM(harms[[#This Row],[xs:nonRecovery]:[xs:custom]])=0),total_number_mssg,IF(AND(harms[[#This Row],[xs:species]]="",SUM(harms[[#This Row],[xs:nonRecovery]:[xs:custom]])&gt;0),select_species_mssg,""))</f>
        <v/>
      </c>
      <c r="H36" s="42" t="str">
        <f>IF(AND(harms[[#This Row],[xs:species]]&lt;&gt;"",OR(harms[[#This Row],[xs:nonRecovery]]="",harms[[#This Row],[xs:mild]]="",harms[[#This Row],[xs:moderate]]="",harms[[#This Row],[xs:severe]]="")),fill_all_cells_mssg,"")</f>
        <v/>
      </c>
    </row>
    <row r="37" spans="1:8" x14ac:dyDescent="0.45">
      <c r="A37" s="9"/>
      <c r="B37" s="36"/>
      <c r="C37" s="36"/>
      <c r="D37" s="36"/>
      <c r="E37" s="36"/>
      <c r="F37" s="36"/>
      <c r="G37" s="42" t="str">
        <f>IF(AND(harms[[#This Row],[xs:species]]&lt;&gt;"",SUM(harms[[#This Row],[xs:nonRecovery]:[xs:custom]])=0),total_number_mssg,IF(AND(harms[[#This Row],[xs:species]]="",SUM(harms[[#This Row],[xs:nonRecovery]:[xs:custom]])&gt;0),select_species_mssg,""))</f>
        <v/>
      </c>
      <c r="H37" s="42" t="str">
        <f>IF(AND(harms[[#This Row],[xs:species]]&lt;&gt;"",OR(harms[[#This Row],[xs:nonRecovery]]="",harms[[#This Row],[xs:mild]]="",harms[[#This Row],[xs:moderate]]="",harms[[#This Row],[xs:severe]]="")),fill_all_cells_mssg,"")</f>
        <v/>
      </c>
    </row>
    <row r="38" spans="1:8" x14ac:dyDescent="0.45">
      <c r="A38" s="9"/>
      <c r="B38" s="36"/>
      <c r="C38" s="36"/>
      <c r="D38" s="36"/>
      <c r="E38" s="36"/>
      <c r="F38" s="36"/>
      <c r="G38" s="42" t="str">
        <f>IF(AND(harms[[#This Row],[xs:species]]&lt;&gt;"",SUM(harms[[#This Row],[xs:nonRecovery]:[xs:custom]])=0),total_number_mssg,IF(AND(harms[[#This Row],[xs:species]]="",SUM(harms[[#This Row],[xs:nonRecovery]:[xs:custom]])&gt;0),select_species_mssg,""))</f>
        <v/>
      </c>
      <c r="H38" s="42" t="str">
        <f>IF(AND(harms[[#This Row],[xs:species]]&lt;&gt;"",OR(harms[[#This Row],[xs:nonRecovery]]="",harms[[#This Row],[xs:mild]]="",harms[[#This Row],[xs:moderate]]="",harms[[#This Row],[xs:severe]]="")),fill_all_cells_mssg,"")</f>
        <v/>
      </c>
    </row>
    <row r="39" spans="1:8" x14ac:dyDescent="0.45">
      <c r="A39" s="9"/>
      <c r="B39" s="36"/>
      <c r="C39" s="36"/>
      <c r="D39" s="36"/>
      <c r="E39" s="36"/>
      <c r="F39" s="36"/>
      <c r="G39" s="42" t="str">
        <f>IF(AND(harms[[#This Row],[xs:species]]&lt;&gt;"",SUM(harms[[#This Row],[xs:nonRecovery]:[xs:custom]])=0),total_number_mssg,IF(AND(harms[[#This Row],[xs:species]]="",SUM(harms[[#This Row],[xs:nonRecovery]:[xs:custom]])&gt;0),select_species_mssg,""))</f>
        <v/>
      </c>
      <c r="H39" s="42" t="str">
        <f>IF(AND(harms[[#This Row],[xs:species]]&lt;&gt;"",OR(harms[[#This Row],[xs:nonRecovery]]="",harms[[#This Row],[xs:mild]]="",harms[[#This Row],[xs:moderate]]="",harms[[#This Row],[xs:severe]]="")),fill_all_cells_mssg,"")</f>
        <v/>
      </c>
    </row>
    <row r="40" spans="1:8" x14ac:dyDescent="0.45">
      <c r="A40" s="9"/>
      <c r="B40" s="36"/>
      <c r="C40" s="36"/>
      <c r="D40" s="36"/>
      <c r="E40" s="36"/>
      <c r="F40" s="36"/>
      <c r="G40" s="42" t="str">
        <f>IF(AND(harms[[#This Row],[xs:species]]&lt;&gt;"",SUM(harms[[#This Row],[xs:nonRecovery]:[xs:custom]])=0),total_number_mssg,IF(AND(harms[[#This Row],[xs:species]]="",SUM(harms[[#This Row],[xs:nonRecovery]:[xs:custom]])&gt;0),select_species_mssg,""))</f>
        <v/>
      </c>
      <c r="H40" s="42" t="str">
        <f>IF(AND(harms[[#This Row],[xs:species]]&lt;&gt;"",OR(harms[[#This Row],[xs:nonRecovery]]="",harms[[#This Row],[xs:mild]]="",harms[[#This Row],[xs:moderate]]="",harms[[#This Row],[xs:severe]]="")),fill_all_cells_mssg,"")</f>
        <v/>
      </c>
    </row>
    <row r="41" spans="1:8" x14ac:dyDescent="0.45">
      <c r="A41" s="9"/>
      <c r="B41" s="36"/>
      <c r="C41" s="36"/>
      <c r="D41" s="36"/>
      <c r="E41" s="36"/>
      <c r="F41" s="36"/>
      <c r="G41" s="42" t="str">
        <f>IF(AND(harms[[#This Row],[xs:species]]&lt;&gt;"",SUM(harms[[#This Row],[xs:nonRecovery]:[xs:custom]])=0),total_number_mssg,IF(AND(harms[[#This Row],[xs:species]]="",SUM(harms[[#This Row],[xs:nonRecovery]:[xs:custom]])&gt;0),select_species_mssg,""))</f>
        <v/>
      </c>
      <c r="H41" s="42" t="str">
        <f>IF(AND(harms[[#This Row],[xs:species]]&lt;&gt;"",OR(harms[[#This Row],[xs:nonRecovery]]="",harms[[#This Row],[xs:mild]]="",harms[[#This Row],[xs:moderate]]="",harms[[#This Row],[xs:severe]]="")),fill_all_cells_mssg,"")</f>
        <v/>
      </c>
    </row>
    <row r="42" spans="1:8" x14ac:dyDescent="0.45">
      <c r="A42" s="9"/>
      <c r="B42" s="36"/>
      <c r="C42" s="36"/>
      <c r="D42" s="36"/>
      <c r="E42" s="36"/>
      <c r="F42" s="36"/>
      <c r="G42" s="42" t="str">
        <f>IF(AND(harms[[#This Row],[xs:species]]&lt;&gt;"",SUM(harms[[#This Row],[xs:nonRecovery]:[xs:custom]])=0),total_number_mssg,IF(AND(harms[[#This Row],[xs:species]]="",SUM(harms[[#This Row],[xs:nonRecovery]:[xs:custom]])&gt;0),select_species_mssg,""))</f>
        <v/>
      </c>
      <c r="H42" s="42" t="str">
        <f>IF(AND(harms[[#This Row],[xs:species]]&lt;&gt;"",OR(harms[[#This Row],[xs:nonRecovery]]="",harms[[#This Row],[xs:mild]]="",harms[[#This Row],[xs:moderate]]="",harms[[#This Row],[xs:severe]]="")),fill_all_cells_mssg,"")</f>
        <v/>
      </c>
    </row>
    <row r="43" spans="1:8" x14ac:dyDescent="0.45">
      <c r="C43" s="10"/>
    </row>
  </sheetData>
  <sheetProtection sheet="1" selectLockedCells="1"/>
  <mergeCells count="1">
    <mergeCell ref="B1:E1"/>
  </mergeCells>
  <conditionalFormatting sqref="A4:A42">
    <cfRule type="duplicateValues" dxfId="10" priority="4"/>
  </conditionalFormatting>
  <conditionalFormatting sqref="G4:G42">
    <cfRule type="notContainsBlanks" dxfId="9" priority="3">
      <formula>LEN(TRIM(G4))&gt;0</formula>
    </cfRule>
  </conditionalFormatting>
  <conditionalFormatting sqref="H4:H42">
    <cfRule type="notContainsBlanks" dxfId="8" priority="1">
      <formula>LEN(TRIM(H4))&gt;0</formula>
    </cfRule>
  </conditionalFormatting>
  <dataValidations count="2">
    <dataValidation type="whole" operator="greaterThanOrEqual" allowBlank="1" showInputMessage="1" showErrorMessage="1" sqref="B4:F42">
      <formula1>0</formula1>
    </dataValidation>
    <dataValidation type="list" allowBlank="1" showInputMessage="1" showErrorMessage="1" sqref="A4:A42">
      <formula1>speciesShown</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125"/>
  <sheetViews>
    <sheetView topLeftCell="A43" workbookViewId="0">
      <selection activeCell="J57" sqref="J57"/>
    </sheetView>
  </sheetViews>
  <sheetFormatPr defaultRowHeight="14.25" x14ac:dyDescent="0.45"/>
  <cols>
    <col min="1" max="1" width="30" customWidth="1"/>
    <col min="2" max="2" width="26.73046875" customWidth="1"/>
    <col min="3" max="3" width="30.06640625" customWidth="1"/>
    <col min="4" max="4" width="9.33203125" customWidth="1"/>
    <col min="5" max="5" width="8.73046875" customWidth="1"/>
    <col min="6" max="6" width="8.59765625" customWidth="1"/>
    <col min="7" max="7" width="8.46484375" customWidth="1"/>
    <col min="9" max="9" width="9.06640625" style="10"/>
    <col min="11" max="11" width="15" customWidth="1"/>
  </cols>
  <sheetData>
    <row r="1" spans="1:29" ht="14.65" thickBot="1" x14ac:dyDescent="0.5"/>
    <row r="2" spans="1:29" s="1" customFormat="1" ht="14.65" thickBot="1" x14ac:dyDescent="0.5">
      <c r="A2" s="40" t="s">
        <v>264</v>
      </c>
      <c r="D2" s="68" t="s">
        <v>16</v>
      </c>
      <c r="E2" s="69" t="s">
        <v>17</v>
      </c>
      <c r="F2" s="69" t="s">
        <v>5</v>
      </c>
      <c r="G2" s="69" t="s">
        <v>3</v>
      </c>
      <c r="H2" s="69" t="s">
        <v>18</v>
      </c>
      <c r="I2" s="73" t="s">
        <v>0</v>
      </c>
      <c r="J2" s="69" t="s">
        <v>19</v>
      </c>
      <c r="K2" s="69" t="s">
        <v>20</v>
      </c>
      <c r="L2" s="69" t="s">
        <v>21</v>
      </c>
      <c r="M2" s="69" t="s">
        <v>2</v>
      </c>
      <c r="N2" s="69" t="s">
        <v>22</v>
      </c>
      <c r="O2" s="69" t="s">
        <v>1</v>
      </c>
      <c r="P2" s="69" t="s">
        <v>23</v>
      </c>
      <c r="Q2" s="69" t="s">
        <v>24</v>
      </c>
      <c r="R2" s="69" t="s">
        <v>25</v>
      </c>
      <c r="S2" s="69" t="s">
        <v>26</v>
      </c>
      <c r="T2" s="69" t="s">
        <v>27</v>
      </c>
      <c r="U2" s="69" t="s">
        <v>28</v>
      </c>
      <c r="V2" s="69" t="s">
        <v>29</v>
      </c>
      <c r="W2" s="69" t="s">
        <v>30</v>
      </c>
      <c r="X2" s="69" t="s">
        <v>31</v>
      </c>
      <c r="Y2" s="69" t="s">
        <v>32</v>
      </c>
      <c r="Z2" s="69" t="s">
        <v>33</v>
      </c>
      <c r="AA2" s="69" t="s">
        <v>34</v>
      </c>
      <c r="AB2" s="70" t="s">
        <v>13</v>
      </c>
    </row>
    <row r="3" spans="1:29" ht="14.65" thickBot="1" x14ac:dyDescent="0.5"/>
    <row r="4" spans="1:29" s="1" customFormat="1" x14ac:dyDescent="0.45">
      <c r="A4" s="1" t="s">
        <v>8</v>
      </c>
      <c r="B4" s="1" t="s">
        <v>9</v>
      </c>
      <c r="C4" s="1" t="s">
        <v>10</v>
      </c>
      <c r="D4" s="14" t="str">
        <f t="shared" ref="D4:AB4" si="0">languages</f>
        <v>bg</v>
      </c>
      <c r="E4" s="15" t="str">
        <f t="shared" si="0"/>
        <v>cs</v>
      </c>
      <c r="F4" s="15" t="str">
        <f t="shared" si="0"/>
        <v>da</v>
      </c>
      <c r="G4" s="15" t="str">
        <f t="shared" si="0"/>
        <v>de</v>
      </c>
      <c r="H4" s="15" t="str">
        <f t="shared" si="0"/>
        <v>el</v>
      </c>
      <c r="I4" s="74" t="str">
        <f t="shared" si="0"/>
        <v>en</v>
      </c>
      <c r="J4" s="15" t="str">
        <f t="shared" si="0"/>
        <v>es</v>
      </c>
      <c r="K4" s="15" t="str">
        <f t="shared" si="0"/>
        <v>et</v>
      </c>
      <c r="L4" s="15" t="str">
        <f t="shared" si="0"/>
        <v>fi</v>
      </c>
      <c r="M4" s="15" t="str">
        <f t="shared" si="0"/>
        <v>fr</v>
      </c>
      <c r="N4" s="15" t="str">
        <f t="shared" si="0"/>
        <v>ga</v>
      </c>
      <c r="O4" s="15" t="str">
        <f t="shared" si="0"/>
        <v>hr</v>
      </c>
      <c r="P4" s="15" t="str">
        <f t="shared" si="0"/>
        <v>hu</v>
      </c>
      <c r="Q4" s="15" t="str">
        <f t="shared" si="0"/>
        <v>it</v>
      </c>
      <c r="R4" s="15" t="str">
        <f t="shared" si="0"/>
        <v>lt</v>
      </c>
      <c r="S4" s="15" t="str">
        <f t="shared" si="0"/>
        <v>lv</v>
      </c>
      <c r="T4" s="15" t="str">
        <f t="shared" si="0"/>
        <v>mt</v>
      </c>
      <c r="U4" s="15" t="str">
        <f t="shared" si="0"/>
        <v>nl</v>
      </c>
      <c r="V4" s="15" t="str">
        <f t="shared" si="0"/>
        <v>pl</v>
      </c>
      <c r="W4" s="15" t="str">
        <f t="shared" si="0"/>
        <v>pt</v>
      </c>
      <c r="X4" s="15" t="str">
        <f t="shared" si="0"/>
        <v>ro</v>
      </c>
      <c r="Y4" s="15" t="str">
        <f t="shared" si="0"/>
        <v>sk</v>
      </c>
      <c r="Z4" s="15" t="str">
        <f t="shared" si="0"/>
        <v>sl</v>
      </c>
      <c r="AA4" s="15" t="str">
        <f t="shared" si="0"/>
        <v>sv</v>
      </c>
      <c r="AB4" s="16" t="str">
        <f t="shared" si="0"/>
        <v>no</v>
      </c>
    </row>
    <row r="5" spans="1:29" x14ac:dyDescent="0.45">
      <c r="A5">
        <v>1</v>
      </c>
      <c r="B5" t="str">
        <f>IF(TRIM(HLOOKUP(language_or_default,choiceTranslations,MATCH(A5,choiceCode,0),FALSE))="",HLOOKUP("en",choiceTranslations,MATCH(A5,choiceCode,0),FALSE),HLOOKUP(language_or_default,choiceTranslations,MATCH(A5,choiceCode,0),FALSE))</f>
        <v>yes</v>
      </c>
      <c r="C5" t="str">
        <f>CONCATENATE(B5," ","[",A5,"]")</f>
        <v>yes [1]</v>
      </c>
      <c r="D5" s="50"/>
      <c r="E5" s="51"/>
      <c r="F5" s="51"/>
      <c r="G5" s="51"/>
      <c r="H5" s="51"/>
      <c r="I5" s="75" t="s">
        <v>4</v>
      </c>
      <c r="J5" s="51"/>
      <c r="K5" s="51"/>
      <c r="L5" s="51"/>
      <c r="M5" s="51"/>
      <c r="N5" s="51"/>
      <c r="O5" s="51"/>
      <c r="P5" s="51"/>
      <c r="Q5" s="51"/>
      <c r="R5" s="51"/>
      <c r="S5" s="51"/>
      <c r="T5" s="51"/>
      <c r="U5" s="51"/>
      <c r="V5" s="51"/>
      <c r="W5" s="51"/>
      <c r="X5" s="51"/>
      <c r="Y5" s="51"/>
      <c r="Z5" s="51"/>
      <c r="AA5" s="51"/>
      <c r="AB5" s="52"/>
    </row>
    <row r="6" spans="1:29" ht="14.65" thickBot="1" x14ac:dyDescent="0.5">
      <c r="A6">
        <v>0</v>
      </c>
      <c r="B6" t="str">
        <f>IF(TRIM(HLOOKUP(language_or_default,choiceTranslations,MATCH(A6,choiceCode,0),FALSE))="",HLOOKUP("en",choiceTranslations,MATCH(A6,choiceCode,0),FALSE),HLOOKUP(language_or_default,choiceTranslations,MATCH(A6,choiceCode,0),FALSE))</f>
        <v>no</v>
      </c>
      <c r="C6" t="str">
        <f>CONCATENATE(B6," ","[",A6,"]")</f>
        <v>no [0]</v>
      </c>
      <c r="D6" s="53"/>
      <c r="E6" s="54"/>
      <c r="F6" s="54"/>
      <c r="G6" s="54"/>
      <c r="H6" s="54"/>
      <c r="I6" s="76" t="s">
        <v>13</v>
      </c>
      <c r="J6" s="54"/>
      <c r="K6" s="54"/>
      <c r="L6" s="54"/>
      <c r="M6" s="54"/>
      <c r="N6" s="54"/>
      <c r="O6" s="58"/>
      <c r="P6" s="54"/>
      <c r="Q6" s="54"/>
      <c r="R6" s="54"/>
      <c r="S6" s="54"/>
      <c r="T6" s="54"/>
      <c r="U6" s="54"/>
      <c r="V6" s="54"/>
      <c r="W6" s="54"/>
      <c r="X6" s="54"/>
      <c r="Y6" s="54"/>
      <c r="Z6" s="54"/>
      <c r="AA6" s="54"/>
      <c r="AB6" s="55"/>
    </row>
    <row r="7" spans="1:29" ht="14.65" thickBot="1" x14ac:dyDescent="0.5">
      <c r="D7" s="8"/>
      <c r="E7" s="8"/>
      <c r="F7" s="8"/>
      <c r="G7" s="8"/>
      <c r="H7" s="8"/>
      <c r="I7" s="75"/>
      <c r="J7" s="8"/>
      <c r="K7" s="8"/>
      <c r="L7" s="8"/>
      <c r="M7" s="8"/>
      <c r="N7" s="8"/>
      <c r="O7" s="39"/>
      <c r="P7" s="8"/>
      <c r="Q7" s="8"/>
      <c r="R7" s="8"/>
      <c r="S7" s="8"/>
      <c r="T7" s="8"/>
      <c r="U7" s="8"/>
      <c r="V7" s="8"/>
      <c r="W7" s="8"/>
      <c r="X7" s="8"/>
      <c r="Y7" s="8"/>
      <c r="Z7" s="8"/>
      <c r="AA7" s="8"/>
      <c r="AB7" s="8"/>
    </row>
    <row r="8" spans="1:29" x14ac:dyDescent="0.45">
      <c r="A8" s="1" t="s">
        <v>102</v>
      </c>
      <c r="B8" s="1" t="s">
        <v>103</v>
      </c>
      <c r="C8" s="1" t="s">
        <v>104</v>
      </c>
      <c r="D8" s="14" t="str">
        <f t="shared" ref="D8:AB8" si="1">languages</f>
        <v>bg</v>
      </c>
      <c r="E8" s="15" t="str">
        <f t="shared" si="1"/>
        <v>cs</v>
      </c>
      <c r="F8" s="15" t="str">
        <f t="shared" si="1"/>
        <v>da</v>
      </c>
      <c r="G8" s="15" t="str">
        <f t="shared" si="1"/>
        <v>de</v>
      </c>
      <c r="H8" s="15" t="str">
        <f t="shared" si="1"/>
        <v>el</v>
      </c>
      <c r="I8" s="74" t="str">
        <f t="shared" si="1"/>
        <v>en</v>
      </c>
      <c r="J8" s="15" t="str">
        <f t="shared" si="1"/>
        <v>es</v>
      </c>
      <c r="K8" s="15" t="str">
        <f t="shared" si="1"/>
        <v>et</v>
      </c>
      <c r="L8" s="15" t="str">
        <f t="shared" si="1"/>
        <v>fi</v>
      </c>
      <c r="M8" s="15" t="str">
        <f t="shared" si="1"/>
        <v>fr</v>
      </c>
      <c r="N8" s="15" t="str">
        <f t="shared" si="1"/>
        <v>ga</v>
      </c>
      <c r="O8" s="15" t="str">
        <f t="shared" si="1"/>
        <v>hr</v>
      </c>
      <c r="P8" s="15" t="str">
        <f t="shared" si="1"/>
        <v>hu</v>
      </c>
      <c r="Q8" s="15" t="str">
        <f t="shared" si="1"/>
        <v>it</v>
      </c>
      <c r="R8" s="15" t="str">
        <f t="shared" si="1"/>
        <v>lt</v>
      </c>
      <c r="S8" s="15" t="str">
        <f t="shared" si="1"/>
        <v>lv</v>
      </c>
      <c r="T8" s="15" t="str">
        <f t="shared" si="1"/>
        <v>mt</v>
      </c>
      <c r="U8" s="15" t="str">
        <f t="shared" si="1"/>
        <v>nl</v>
      </c>
      <c r="V8" s="15" t="str">
        <f t="shared" si="1"/>
        <v>pl</v>
      </c>
      <c r="W8" s="15" t="str">
        <f t="shared" si="1"/>
        <v>pt</v>
      </c>
      <c r="X8" s="15" t="str">
        <f t="shared" si="1"/>
        <v>ro</v>
      </c>
      <c r="Y8" s="15" t="str">
        <f t="shared" si="1"/>
        <v>sk</v>
      </c>
      <c r="Z8" s="15" t="str">
        <f t="shared" si="1"/>
        <v>sl</v>
      </c>
      <c r="AA8" s="15" t="str">
        <f t="shared" si="1"/>
        <v>sv</v>
      </c>
      <c r="AB8" s="16" t="str">
        <f t="shared" si="1"/>
        <v>no</v>
      </c>
      <c r="AC8" s="1" t="s">
        <v>215</v>
      </c>
    </row>
    <row r="9" spans="1:29" x14ac:dyDescent="0.45">
      <c r="A9" t="s">
        <v>105</v>
      </c>
      <c r="B9" s="40" t="str">
        <f t="shared" ref="B9:B50" si="2">IF(TRIM(HLOOKUP(language_or_default,speciesTranslations,MATCH(A9,speciesCode,0),FALSE))="",HLOOKUP("en",speciesTranslations,MATCH(A9,speciesCode,0),FALSE),HLOOKUP(language_or_default,speciesTranslations,MATCH(A9,speciesCode,0),FALSE))</f>
        <v>Mice</v>
      </c>
      <c r="C9" s="40" t="str">
        <f>CONCATENATE(B9," (",AC9,") ","[",A9,"]")</f>
        <v>Mice (Mus musculus) [A1]</v>
      </c>
      <c r="D9" s="59"/>
      <c r="E9" s="56"/>
      <c r="F9" s="56"/>
      <c r="G9" s="56"/>
      <c r="H9" s="56"/>
      <c r="I9" s="75" t="s">
        <v>143</v>
      </c>
      <c r="J9" s="56"/>
      <c r="K9" s="56"/>
      <c r="L9" s="56"/>
      <c r="M9" s="56"/>
      <c r="N9" s="56"/>
      <c r="O9" s="56"/>
      <c r="P9" s="56"/>
      <c r="Q9" s="56"/>
      <c r="R9" s="56"/>
      <c r="S9" s="56"/>
      <c r="T9" s="56"/>
      <c r="U9" s="56"/>
      <c r="V9" s="56"/>
      <c r="W9" s="56"/>
      <c r="X9" s="56"/>
      <c r="Y9" s="56"/>
      <c r="Z9" s="56"/>
      <c r="AA9" s="56"/>
      <c r="AB9" s="60"/>
      <c r="AC9" s="40" t="s">
        <v>179</v>
      </c>
    </row>
    <row r="10" spans="1:29" x14ac:dyDescent="0.45">
      <c r="A10" t="s">
        <v>106</v>
      </c>
      <c r="B10" s="40" t="str">
        <f t="shared" si="2"/>
        <v>Rats</v>
      </c>
      <c r="C10" s="40" t="str">
        <f t="shared" ref="C10:C50" si="3">CONCATENATE(B10," (",AC10,") ","[",A10,"]")</f>
        <v>Rats (Rattus norvegicus) [A2]</v>
      </c>
      <c r="D10" s="59"/>
      <c r="E10" s="56"/>
      <c r="F10" s="56"/>
      <c r="G10" s="56"/>
      <c r="H10" s="56"/>
      <c r="I10" s="75" t="s">
        <v>144</v>
      </c>
      <c r="J10" s="56"/>
      <c r="K10" s="56"/>
      <c r="L10" s="56"/>
      <c r="M10" s="56"/>
      <c r="N10" s="56"/>
      <c r="O10" s="61"/>
      <c r="P10" s="56"/>
      <c r="Q10" s="56"/>
      <c r="R10" s="56"/>
      <c r="S10" s="56"/>
      <c r="T10" s="56"/>
      <c r="U10" s="56"/>
      <c r="V10" s="56"/>
      <c r="W10" s="56"/>
      <c r="X10" s="56"/>
      <c r="Y10" s="56"/>
      <c r="Z10" s="56"/>
      <c r="AA10" s="56"/>
      <c r="AB10" s="60"/>
      <c r="AC10" t="s">
        <v>180</v>
      </c>
    </row>
    <row r="11" spans="1:29" x14ac:dyDescent="0.45">
      <c r="A11" t="s">
        <v>107</v>
      </c>
      <c r="B11" s="40" t="str">
        <f t="shared" si="2"/>
        <v>Guinea-Pigs</v>
      </c>
      <c r="C11" s="40" t="str">
        <f t="shared" si="3"/>
        <v>Guinea-Pigs (Cavia porcellus) [A3]</v>
      </c>
      <c r="D11" s="59"/>
      <c r="E11" s="56"/>
      <c r="F11" s="56"/>
      <c r="G11" s="56"/>
      <c r="H11" s="56"/>
      <c r="I11" s="75" t="s">
        <v>145</v>
      </c>
      <c r="J11" s="56"/>
      <c r="K11" s="56"/>
      <c r="L11" s="56"/>
      <c r="M11" s="56"/>
      <c r="N11" s="56"/>
      <c r="O11" s="56"/>
      <c r="P11" s="56"/>
      <c r="Q11" s="56"/>
      <c r="R11" s="56"/>
      <c r="S11" s="56"/>
      <c r="T11" s="56"/>
      <c r="U11" s="56"/>
      <c r="V11" s="56"/>
      <c r="W11" s="56"/>
      <c r="X11" s="56"/>
      <c r="Y11" s="56"/>
      <c r="Z11" s="56"/>
      <c r="AA11" s="56"/>
      <c r="AB11" s="60"/>
      <c r="AC11" t="s">
        <v>181</v>
      </c>
    </row>
    <row r="12" spans="1:29" x14ac:dyDescent="0.45">
      <c r="A12" t="s">
        <v>108</v>
      </c>
      <c r="B12" s="40" t="str">
        <f t="shared" si="2"/>
        <v>Hamsters (Syrian)</v>
      </c>
      <c r="C12" s="40" t="str">
        <f t="shared" si="3"/>
        <v>Hamsters (Syrian) (Mesocricetus auratus) [A4]</v>
      </c>
      <c r="D12" s="59"/>
      <c r="E12" s="56"/>
      <c r="F12" s="56"/>
      <c r="G12" s="56"/>
      <c r="H12" s="56"/>
      <c r="I12" s="75" t="s">
        <v>146</v>
      </c>
      <c r="J12" s="56"/>
      <c r="K12" s="56"/>
      <c r="L12" s="56"/>
      <c r="M12" s="56"/>
      <c r="N12" s="56"/>
      <c r="O12" s="56"/>
      <c r="P12" s="56"/>
      <c r="Q12" s="56"/>
      <c r="R12" s="56"/>
      <c r="S12" s="56"/>
      <c r="T12" s="56"/>
      <c r="U12" s="56"/>
      <c r="V12" s="56"/>
      <c r="W12" s="56"/>
      <c r="X12" s="56"/>
      <c r="Y12" s="56"/>
      <c r="Z12" s="56"/>
      <c r="AA12" s="56"/>
      <c r="AB12" s="60"/>
      <c r="AC12" t="s">
        <v>182</v>
      </c>
    </row>
    <row r="13" spans="1:29" x14ac:dyDescent="0.45">
      <c r="A13" t="s">
        <v>109</v>
      </c>
      <c r="B13" s="40" t="str">
        <f t="shared" si="2"/>
        <v>Hamsters (Chinese)</v>
      </c>
      <c r="C13" s="40" t="str">
        <f t="shared" si="3"/>
        <v>Hamsters (Chinese) (Cricetulus griseus) [A5]</v>
      </c>
      <c r="D13" s="59"/>
      <c r="E13" s="56"/>
      <c r="F13" s="56"/>
      <c r="G13" s="56"/>
      <c r="H13" s="56"/>
      <c r="I13" s="75" t="s">
        <v>147</v>
      </c>
      <c r="J13" s="56"/>
      <c r="K13" s="56"/>
      <c r="L13" s="56"/>
      <c r="M13" s="56"/>
      <c r="N13" s="56"/>
      <c r="O13" s="56"/>
      <c r="P13" s="56"/>
      <c r="Q13" s="56"/>
      <c r="R13" s="56"/>
      <c r="S13" s="56"/>
      <c r="T13" s="56"/>
      <c r="U13" s="56"/>
      <c r="V13" s="56"/>
      <c r="W13" s="56"/>
      <c r="X13" s="56"/>
      <c r="Y13" s="56"/>
      <c r="Z13" s="56"/>
      <c r="AA13" s="56"/>
      <c r="AB13" s="60"/>
      <c r="AC13" t="s">
        <v>183</v>
      </c>
    </row>
    <row r="14" spans="1:29" x14ac:dyDescent="0.45">
      <c r="A14" t="s">
        <v>110</v>
      </c>
      <c r="B14" s="40" t="str">
        <f t="shared" si="2"/>
        <v>Mongolian gerbil</v>
      </c>
      <c r="C14" s="40" t="str">
        <f t="shared" si="3"/>
        <v>Mongolian gerbil (Meriones unguiculatus) [A6]</v>
      </c>
      <c r="D14" s="59"/>
      <c r="E14" s="56"/>
      <c r="F14" s="56"/>
      <c r="G14" s="56"/>
      <c r="H14" s="56"/>
      <c r="I14" s="75" t="s">
        <v>148</v>
      </c>
      <c r="J14" s="56"/>
      <c r="K14" s="56"/>
      <c r="L14" s="56"/>
      <c r="M14" s="56"/>
      <c r="N14" s="56"/>
      <c r="O14" s="56"/>
      <c r="P14" s="56"/>
      <c r="Q14" s="56"/>
      <c r="R14" s="56"/>
      <c r="S14" s="56"/>
      <c r="T14" s="56"/>
      <c r="U14" s="56"/>
      <c r="V14" s="56"/>
      <c r="W14" s="56"/>
      <c r="X14" s="56"/>
      <c r="Y14" s="56"/>
      <c r="Z14" s="56"/>
      <c r="AA14" s="56"/>
      <c r="AB14" s="60"/>
      <c r="AC14" t="s">
        <v>184</v>
      </c>
    </row>
    <row r="15" spans="1:29" x14ac:dyDescent="0.45">
      <c r="A15" t="s">
        <v>111</v>
      </c>
      <c r="B15" s="40" t="str">
        <f t="shared" si="2"/>
        <v>Other rodents</v>
      </c>
      <c r="C15" s="40" t="str">
        <f t="shared" si="3"/>
        <v>Other rodents (other Rodentia) [A7]</v>
      </c>
      <c r="D15" s="59"/>
      <c r="E15" s="56"/>
      <c r="F15" s="56"/>
      <c r="G15" s="56"/>
      <c r="H15" s="56"/>
      <c r="I15" s="75" t="s">
        <v>149</v>
      </c>
      <c r="J15" s="56"/>
      <c r="K15" s="56"/>
      <c r="L15" s="56"/>
      <c r="M15" s="56"/>
      <c r="N15" s="56"/>
      <c r="O15" s="56"/>
      <c r="P15" s="56"/>
      <c r="Q15" s="56"/>
      <c r="R15" s="56"/>
      <c r="S15" s="56"/>
      <c r="T15" s="56"/>
      <c r="U15" s="56"/>
      <c r="V15" s="56"/>
      <c r="W15" s="56"/>
      <c r="X15" s="56"/>
      <c r="Y15" s="56"/>
      <c r="Z15" s="56"/>
      <c r="AA15" s="56"/>
      <c r="AB15" s="60"/>
      <c r="AC15" t="s">
        <v>185</v>
      </c>
    </row>
    <row r="16" spans="1:29" x14ac:dyDescent="0.45">
      <c r="A16" t="s">
        <v>112</v>
      </c>
      <c r="B16" s="40" t="str">
        <f t="shared" si="2"/>
        <v>Rabbits</v>
      </c>
      <c r="C16" s="40" t="str">
        <f t="shared" si="3"/>
        <v>Rabbits (Oryctolagus cuniculus) [A8]</v>
      </c>
      <c r="D16" s="59"/>
      <c r="E16" s="56"/>
      <c r="F16" s="56"/>
      <c r="G16" s="56"/>
      <c r="H16" s="56"/>
      <c r="I16" s="75" t="s">
        <v>150</v>
      </c>
      <c r="J16" s="56"/>
      <c r="K16" s="56"/>
      <c r="L16" s="56"/>
      <c r="M16" s="56"/>
      <c r="N16" s="56"/>
      <c r="O16" s="56"/>
      <c r="P16" s="56"/>
      <c r="Q16" s="56"/>
      <c r="R16" s="56"/>
      <c r="S16" s="56"/>
      <c r="T16" s="56"/>
      <c r="U16" s="56"/>
      <c r="V16" s="56"/>
      <c r="W16" s="56"/>
      <c r="X16" s="56"/>
      <c r="Y16" s="56"/>
      <c r="Z16" s="56"/>
      <c r="AA16" s="56"/>
      <c r="AB16" s="60"/>
      <c r="AC16" t="s">
        <v>186</v>
      </c>
    </row>
    <row r="17" spans="1:29" x14ac:dyDescent="0.45">
      <c r="A17" t="s">
        <v>113</v>
      </c>
      <c r="B17" s="40" t="str">
        <f t="shared" si="2"/>
        <v>Cats</v>
      </c>
      <c r="C17" s="40" t="str">
        <f t="shared" si="3"/>
        <v>Cats (Felis catus) [A9]</v>
      </c>
      <c r="D17" s="59"/>
      <c r="E17" s="56"/>
      <c r="F17" s="56"/>
      <c r="G17" s="56"/>
      <c r="H17" s="56"/>
      <c r="I17" s="75" t="s">
        <v>151</v>
      </c>
      <c r="J17" s="56"/>
      <c r="K17" s="56"/>
      <c r="L17" s="56"/>
      <c r="M17" s="56"/>
      <c r="N17" s="56"/>
      <c r="O17" s="56"/>
      <c r="P17" s="56"/>
      <c r="Q17" s="56"/>
      <c r="R17" s="56"/>
      <c r="S17" s="56"/>
      <c r="T17" s="56"/>
      <c r="U17" s="56"/>
      <c r="V17" s="56"/>
      <c r="W17" s="56"/>
      <c r="X17" s="56"/>
      <c r="Y17" s="56"/>
      <c r="Z17" s="56"/>
      <c r="AA17" s="56"/>
      <c r="AB17" s="60"/>
      <c r="AC17" t="s">
        <v>187</v>
      </c>
    </row>
    <row r="18" spans="1:29" x14ac:dyDescent="0.45">
      <c r="A18" t="s">
        <v>114</v>
      </c>
      <c r="B18" s="40" t="str">
        <f t="shared" si="2"/>
        <v>Dogs</v>
      </c>
      <c r="C18" s="40" t="str">
        <f t="shared" si="3"/>
        <v>Dogs (Canis familiaris) [A10]</v>
      </c>
      <c r="D18" s="59"/>
      <c r="E18" s="56"/>
      <c r="F18" s="56"/>
      <c r="G18" s="56"/>
      <c r="H18" s="56"/>
      <c r="I18" s="75" t="s">
        <v>152</v>
      </c>
      <c r="J18" s="56"/>
      <c r="K18" s="56"/>
      <c r="L18" s="56"/>
      <c r="M18" s="56"/>
      <c r="N18" s="56"/>
      <c r="O18" s="56"/>
      <c r="P18" s="56"/>
      <c r="Q18" s="56"/>
      <c r="R18" s="56"/>
      <c r="S18" s="56"/>
      <c r="T18" s="56"/>
      <c r="U18" s="56"/>
      <c r="V18" s="56"/>
      <c r="W18" s="56"/>
      <c r="X18" s="56"/>
      <c r="Y18" s="56"/>
      <c r="Z18" s="56"/>
      <c r="AA18" s="56"/>
      <c r="AB18" s="60"/>
      <c r="AC18" t="s">
        <v>188</v>
      </c>
    </row>
    <row r="19" spans="1:29" x14ac:dyDescent="0.45">
      <c r="A19" t="s">
        <v>115</v>
      </c>
      <c r="B19" s="40" t="str">
        <f t="shared" si="2"/>
        <v>Ferrets</v>
      </c>
      <c r="C19" s="40" t="str">
        <f t="shared" si="3"/>
        <v>Ferrets (Mustela putorius furo) [A11]</v>
      </c>
      <c r="D19" s="59"/>
      <c r="E19" s="56"/>
      <c r="F19" s="56"/>
      <c r="G19" s="56"/>
      <c r="H19" s="56"/>
      <c r="I19" s="75" t="s">
        <v>153</v>
      </c>
      <c r="J19" s="56"/>
      <c r="K19" s="56"/>
      <c r="L19" s="56"/>
      <c r="M19" s="56"/>
      <c r="N19" s="56"/>
      <c r="O19" s="56"/>
      <c r="P19" s="56"/>
      <c r="Q19" s="56"/>
      <c r="R19" s="56"/>
      <c r="S19" s="56"/>
      <c r="T19" s="56"/>
      <c r="U19" s="56"/>
      <c r="V19" s="56"/>
      <c r="W19" s="56"/>
      <c r="X19" s="56"/>
      <c r="Y19" s="56"/>
      <c r="Z19" s="56"/>
      <c r="AA19" s="56"/>
      <c r="AB19" s="60"/>
      <c r="AC19" t="s">
        <v>189</v>
      </c>
    </row>
    <row r="20" spans="1:29" x14ac:dyDescent="0.45">
      <c r="A20" t="s">
        <v>116</v>
      </c>
      <c r="B20" s="40" t="str">
        <f t="shared" si="2"/>
        <v>Other carnivores</v>
      </c>
      <c r="C20" s="40" t="str">
        <f t="shared" si="3"/>
        <v>Other carnivores (other Carnivora) [A12]</v>
      </c>
      <c r="D20" s="59"/>
      <c r="E20" s="56"/>
      <c r="F20" s="56"/>
      <c r="G20" s="56"/>
      <c r="H20" s="56"/>
      <c r="I20" s="75" t="s">
        <v>154</v>
      </c>
      <c r="J20" s="56"/>
      <c r="K20" s="56"/>
      <c r="L20" s="56"/>
      <c r="M20" s="56"/>
      <c r="N20" s="56"/>
      <c r="O20" s="56"/>
      <c r="P20" s="56"/>
      <c r="Q20" s="56"/>
      <c r="R20" s="56"/>
      <c r="S20" s="56"/>
      <c r="T20" s="56"/>
      <c r="U20" s="56"/>
      <c r="V20" s="56"/>
      <c r="W20" s="56"/>
      <c r="X20" s="56"/>
      <c r="Y20" s="56"/>
      <c r="Z20" s="56"/>
      <c r="AA20" s="56"/>
      <c r="AB20" s="60"/>
      <c r="AC20" t="s">
        <v>190</v>
      </c>
    </row>
    <row r="21" spans="1:29" x14ac:dyDescent="0.45">
      <c r="A21" t="s">
        <v>117</v>
      </c>
      <c r="B21" s="40" t="str">
        <f t="shared" si="2"/>
        <v>Horses, donkeys and cross-breeds</v>
      </c>
      <c r="C21" s="40" t="str">
        <f t="shared" si="3"/>
        <v>Horses, donkeys and cross-breeds (Equidae) [A13]</v>
      </c>
      <c r="D21" s="59"/>
      <c r="E21" s="56"/>
      <c r="F21" s="56"/>
      <c r="G21" s="56"/>
      <c r="H21" s="56"/>
      <c r="I21" s="75" t="s">
        <v>155</v>
      </c>
      <c r="J21" s="56"/>
      <c r="K21" s="56"/>
      <c r="L21" s="56"/>
      <c r="M21" s="56"/>
      <c r="N21" s="56"/>
      <c r="O21" s="56"/>
      <c r="P21" s="56"/>
      <c r="Q21" s="56"/>
      <c r="R21" s="56"/>
      <c r="S21" s="56"/>
      <c r="T21" s="56"/>
      <c r="U21" s="56"/>
      <c r="V21" s="56"/>
      <c r="W21" s="56"/>
      <c r="X21" s="56"/>
      <c r="Y21" s="56"/>
      <c r="Z21" s="56"/>
      <c r="AA21" s="56"/>
      <c r="AB21" s="60"/>
      <c r="AC21" t="s">
        <v>191</v>
      </c>
    </row>
    <row r="22" spans="1:29" x14ac:dyDescent="0.45">
      <c r="A22" t="s">
        <v>118</v>
      </c>
      <c r="B22" s="40" t="str">
        <f t="shared" si="2"/>
        <v>Pigs</v>
      </c>
      <c r="C22" s="40" t="str">
        <f t="shared" si="3"/>
        <v>Pigs (Sus scrofa domesticus) [A14]</v>
      </c>
      <c r="D22" s="59"/>
      <c r="E22" s="56"/>
      <c r="F22" s="56"/>
      <c r="G22" s="56"/>
      <c r="H22" s="56"/>
      <c r="I22" s="75" t="s">
        <v>156</v>
      </c>
      <c r="J22" s="56"/>
      <c r="K22" s="56"/>
      <c r="L22" s="56"/>
      <c r="M22" s="56"/>
      <c r="N22" s="56"/>
      <c r="O22" s="56"/>
      <c r="P22" s="56"/>
      <c r="Q22" s="56"/>
      <c r="R22" s="56"/>
      <c r="S22" s="56"/>
      <c r="T22" s="56"/>
      <c r="U22" s="56"/>
      <c r="V22" s="56"/>
      <c r="W22" s="56"/>
      <c r="X22" s="56"/>
      <c r="Y22" s="56"/>
      <c r="Z22" s="56"/>
      <c r="AA22" s="56"/>
      <c r="AB22" s="60"/>
      <c r="AC22" t="s">
        <v>192</v>
      </c>
    </row>
    <row r="23" spans="1:29" x14ac:dyDescent="0.45">
      <c r="A23" t="s">
        <v>119</v>
      </c>
      <c r="B23" s="40" t="str">
        <f t="shared" si="2"/>
        <v>Goats</v>
      </c>
      <c r="C23" s="40" t="str">
        <f t="shared" si="3"/>
        <v>Goats (Capra aegagrus hircus) [A15]</v>
      </c>
      <c r="D23" s="59"/>
      <c r="E23" s="56"/>
      <c r="F23" s="56"/>
      <c r="G23" s="56"/>
      <c r="H23" s="56"/>
      <c r="I23" s="75" t="s">
        <v>157</v>
      </c>
      <c r="J23" s="56"/>
      <c r="K23" s="56"/>
      <c r="L23" s="56"/>
      <c r="M23" s="56"/>
      <c r="N23" s="56"/>
      <c r="O23" s="56"/>
      <c r="P23" s="56"/>
      <c r="Q23" s="56"/>
      <c r="R23" s="56"/>
      <c r="S23" s="56"/>
      <c r="T23" s="56"/>
      <c r="U23" s="56"/>
      <c r="V23" s="56"/>
      <c r="W23" s="56"/>
      <c r="X23" s="56"/>
      <c r="Y23" s="56"/>
      <c r="Z23" s="56"/>
      <c r="AA23" s="56"/>
      <c r="AB23" s="60"/>
      <c r="AC23" t="s">
        <v>193</v>
      </c>
    </row>
    <row r="24" spans="1:29" x14ac:dyDescent="0.45">
      <c r="A24" t="s">
        <v>120</v>
      </c>
      <c r="B24" s="40" t="str">
        <f t="shared" si="2"/>
        <v>Sheep</v>
      </c>
      <c r="C24" s="40" t="str">
        <f t="shared" si="3"/>
        <v>Sheep (Ovis aries) [A16]</v>
      </c>
      <c r="D24" s="59"/>
      <c r="E24" s="56"/>
      <c r="F24" s="56"/>
      <c r="G24" s="56"/>
      <c r="H24" s="56"/>
      <c r="I24" s="75" t="s">
        <v>158</v>
      </c>
      <c r="J24" s="56"/>
      <c r="K24" s="56"/>
      <c r="L24" s="56"/>
      <c r="M24" s="56"/>
      <c r="N24" s="56"/>
      <c r="O24" s="56"/>
      <c r="P24" s="56"/>
      <c r="Q24" s="56"/>
      <c r="R24" s="56"/>
      <c r="S24" s="56"/>
      <c r="T24" s="56"/>
      <c r="U24" s="56"/>
      <c r="V24" s="56"/>
      <c r="W24" s="56"/>
      <c r="X24" s="56"/>
      <c r="Y24" s="56"/>
      <c r="Z24" s="56"/>
      <c r="AA24" s="56"/>
      <c r="AB24" s="60"/>
      <c r="AC24" t="s">
        <v>194</v>
      </c>
    </row>
    <row r="25" spans="1:29" x14ac:dyDescent="0.45">
      <c r="A25" t="s">
        <v>121</v>
      </c>
      <c r="B25" s="40" t="str">
        <f t="shared" si="2"/>
        <v>Cattle</v>
      </c>
      <c r="C25" s="40" t="str">
        <f t="shared" si="3"/>
        <v>Cattle (Bos taurus) [A17]</v>
      </c>
      <c r="D25" s="59"/>
      <c r="E25" s="56"/>
      <c r="F25" s="56"/>
      <c r="G25" s="56"/>
      <c r="H25" s="56"/>
      <c r="I25" s="75" t="s">
        <v>159</v>
      </c>
      <c r="J25" s="56"/>
      <c r="K25" s="56"/>
      <c r="L25" s="56"/>
      <c r="M25" s="56"/>
      <c r="N25" s="56"/>
      <c r="O25" s="56"/>
      <c r="P25" s="56"/>
      <c r="Q25" s="56"/>
      <c r="R25" s="56"/>
      <c r="S25" s="56"/>
      <c r="T25" s="56"/>
      <c r="U25" s="56"/>
      <c r="V25" s="56"/>
      <c r="W25" s="56"/>
      <c r="X25" s="56"/>
      <c r="Y25" s="56"/>
      <c r="Z25" s="56"/>
      <c r="AA25" s="56"/>
      <c r="AB25" s="60"/>
      <c r="AC25" t="s">
        <v>289</v>
      </c>
    </row>
    <row r="26" spans="1:29" x14ac:dyDescent="0.45">
      <c r="A26" t="s">
        <v>122</v>
      </c>
      <c r="B26" s="40" t="str">
        <f t="shared" si="2"/>
        <v>Prosimians</v>
      </c>
      <c r="C26" s="40" t="str">
        <f t="shared" si="3"/>
        <v>Prosimians (Prosimia) [A18]</v>
      </c>
      <c r="D26" s="59"/>
      <c r="E26" s="56"/>
      <c r="F26" s="56"/>
      <c r="G26" s="56"/>
      <c r="H26" s="56"/>
      <c r="I26" s="75" t="s">
        <v>160</v>
      </c>
      <c r="J26" s="56"/>
      <c r="K26" s="56"/>
      <c r="L26" s="56"/>
      <c r="M26" s="56"/>
      <c r="N26" s="56"/>
      <c r="O26" s="56"/>
      <c r="P26" s="56"/>
      <c r="Q26" s="56"/>
      <c r="R26" s="56"/>
      <c r="S26" s="56"/>
      <c r="T26" s="56"/>
      <c r="U26" s="56"/>
      <c r="V26" s="56"/>
      <c r="W26" s="56"/>
      <c r="X26" s="56"/>
      <c r="Y26" s="56"/>
      <c r="Z26" s="56"/>
      <c r="AA26" s="56"/>
      <c r="AB26" s="60"/>
      <c r="AC26" t="s">
        <v>195</v>
      </c>
    </row>
    <row r="27" spans="1:29" x14ac:dyDescent="0.45">
      <c r="A27" t="s">
        <v>123</v>
      </c>
      <c r="B27" s="40" t="str">
        <f t="shared" si="2"/>
        <v>Marmoset and tamarins</v>
      </c>
      <c r="C27" s="40" t="str">
        <f t="shared" si="3"/>
        <v>Marmoset and tamarins (Callithrix jacchus) [A19]</v>
      </c>
      <c r="D27" s="59"/>
      <c r="E27" s="56"/>
      <c r="F27" s="56"/>
      <c r="G27" s="56"/>
      <c r="H27" s="56"/>
      <c r="I27" s="75" t="s">
        <v>161</v>
      </c>
      <c r="J27" s="56"/>
      <c r="K27" s="56"/>
      <c r="L27" s="56"/>
      <c r="M27" s="56"/>
      <c r="N27" s="56"/>
      <c r="O27" s="56"/>
      <c r="P27" s="56"/>
      <c r="Q27" s="56"/>
      <c r="R27" s="56"/>
      <c r="S27" s="56"/>
      <c r="T27" s="56"/>
      <c r="U27" s="56"/>
      <c r="V27" s="56"/>
      <c r="W27" s="56"/>
      <c r="X27" s="56"/>
      <c r="Y27" s="56"/>
      <c r="Z27" s="56"/>
      <c r="AA27" s="56"/>
      <c r="AB27" s="60"/>
      <c r="AC27" t="s">
        <v>196</v>
      </c>
    </row>
    <row r="28" spans="1:29" x14ac:dyDescent="0.45">
      <c r="A28" t="s">
        <v>124</v>
      </c>
      <c r="B28" s="40" t="str">
        <f t="shared" si="2"/>
        <v>Cynomolgus monkey</v>
      </c>
      <c r="C28" s="40" t="str">
        <f t="shared" si="3"/>
        <v>Cynomolgus monkey (Macaca fascicularis) [A20]</v>
      </c>
      <c r="D28" s="59"/>
      <c r="E28" s="56"/>
      <c r="F28" s="56"/>
      <c r="G28" s="56"/>
      <c r="H28" s="56"/>
      <c r="I28" s="75" t="s">
        <v>162</v>
      </c>
      <c r="J28" s="56"/>
      <c r="K28" s="56"/>
      <c r="L28" s="56"/>
      <c r="M28" s="56"/>
      <c r="N28" s="56"/>
      <c r="O28" s="56"/>
      <c r="P28" s="56"/>
      <c r="Q28" s="56"/>
      <c r="R28" s="56"/>
      <c r="S28" s="56"/>
      <c r="T28" s="56"/>
      <c r="U28" s="56"/>
      <c r="V28" s="56"/>
      <c r="W28" s="56"/>
      <c r="X28" s="56"/>
      <c r="Y28" s="56"/>
      <c r="Z28" s="56"/>
      <c r="AA28" s="56"/>
      <c r="AB28" s="60"/>
      <c r="AC28" t="s">
        <v>197</v>
      </c>
    </row>
    <row r="29" spans="1:29" x14ac:dyDescent="0.45">
      <c r="A29" t="s">
        <v>125</v>
      </c>
      <c r="B29" s="40" t="str">
        <f t="shared" si="2"/>
        <v>Rhesus monkey</v>
      </c>
      <c r="C29" s="40" t="str">
        <f t="shared" si="3"/>
        <v>Rhesus monkey (Macaca mulatta) [A21]</v>
      </c>
      <c r="D29" s="59"/>
      <c r="E29" s="56"/>
      <c r="F29" s="56"/>
      <c r="G29" s="56"/>
      <c r="H29" s="56"/>
      <c r="I29" s="75" t="s">
        <v>163</v>
      </c>
      <c r="J29" s="56"/>
      <c r="K29" s="56"/>
      <c r="L29" s="56"/>
      <c r="M29" s="56"/>
      <c r="N29" s="56"/>
      <c r="O29" s="56"/>
      <c r="P29" s="56"/>
      <c r="Q29" s="56"/>
      <c r="R29" s="56"/>
      <c r="S29" s="56"/>
      <c r="T29" s="56"/>
      <c r="U29" s="56"/>
      <c r="V29" s="56"/>
      <c r="W29" s="56"/>
      <c r="X29" s="56"/>
      <c r="Y29" s="56"/>
      <c r="Z29" s="56"/>
      <c r="AA29" s="56"/>
      <c r="AB29" s="60"/>
      <c r="AC29" t="s">
        <v>198</v>
      </c>
    </row>
    <row r="30" spans="1:29" x14ac:dyDescent="0.45">
      <c r="A30" t="s">
        <v>126</v>
      </c>
      <c r="B30" s="40" t="str">
        <f t="shared" si="2"/>
        <v>Vervets (Chlorocebus spp.)</v>
      </c>
      <c r="C30" s="40" t="str">
        <f t="shared" si="3"/>
        <v>Vervets (Chlorocebus spp.) (usually either pygerythrus or sabaeus) [A22]</v>
      </c>
      <c r="D30" s="59"/>
      <c r="E30" s="56"/>
      <c r="F30" s="56"/>
      <c r="G30" s="56"/>
      <c r="H30" s="56"/>
      <c r="I30" s="75" t="s">
        <v>164</v>
      </c>
      <c r="J30" s="56"/>
      <c r="K30" s="56"/>
      <c r="L30" s="56"/>
      <c r="M30" s="56"/>
      <c r="N30" s="56"/>
      <c r="O30" s="56"/>
      <c r="P30" s="56"/>
      <c r="Q30" s="56"/>
      <c r="R30" s="56"/>
      <c r="S30" s="56"/>
      <c r="T30" s="56"/>
      <c r="U30" s="56"/>
      <c r="V30" s="56"/>
      <c r="W30" s="56"/>
      <c r="X30" s="56"/>
      <c r="Y30" s="56"/>
      <c r="Z30" s="56"/>
      <c r="AA30" s="56"/>
      <c r="AB30" s="60"/>
      <c r="AC30" t="s">
        <v>199</v>
      </c>
    </row>
    <row r="31" spans="1:29" x14ac:dyDescent="0.45">
      <c r="A31" t="s">
        <v>127</v>
      </c>
      <c r="B31" s="40" t="str">
        <f t="shared" si="2"/>
        <v>Baboons</v>
      </c>
      <c r="C31" s="40" t="str">
        <f t="shared" si="3"/>
        <v>Baboons (Papio spp.) [A23]</v>
      </c>
      <c r="D31" s="59"/>
      <c r="E31" s="56"/>
      <c r="F31" s="56"/>
      <c r="G31" s="56"/>
      <c r="H31" s="56"/>
      <c r="I31" s="75" t="s">
        <v>165</v>
      </c>
      <c r="J31" s="56"/>
      <c r="K31" s="56"/>
      <c r="L31" s="56"/>
      <c r="M31" s="56"/>
      <c r="N31" s="56"/>
      <c r="O31" s="56"/>
      <c r="P31" s="56"/>
      <c r="Q31" s="56"/>
      <c r="R31" s="56"/>
      <c r="S31" s="56"/>
      <c r="T31" s="56"/>
      <c r="U31" s="56"/>
      <c r="V31" s="56"/>
      <c r="W31" s="56"/>
      <c r="X31" s="56"/>
      <c r="Y31" s="56"/>
      <c r="Z31" s="56"/>
      <c r="AA31" s="56"/>
      <c r="AB31" s="60"/>
      <c r="AC31" t="s">
        <v>200</v>
      </c>
    </row>
    <row r="32" spans="1:29" x14ac:dyDescent="0.45">
      <c r="A32" t="s">
        <v>128</v>
      </c>
      <c r="B32" s="40" t="str">
        <f t="shared" si="2"/>
        <v>Squirrel monkey</v>
      </c>
      <c r="C32" s="40" t="str">
        <f t="shared" si="3"/>
        <v>Squirrel monkey (Saimiri sciureus) [A24]</v>
      </c>
      <c r="D32" s="59"/>
      <c r="E32" s="56"/>
      <c r="F32" s="56"/>
      <c r="G32" s="56"/>
      <c r="H32" s="56"/>
      <c r="I32" s="75" t="s">
        <v>166</v>
      </c>
      <c r="J32" s="56"/>
      <c r="K32" s="56"/>
      <c r="L32" s="56"/>
      <c r="M32" s="56"/>
      <c r="N32" s="56"/>
      <c r="O32" s="56"/>
      <c r="P32" s="56"/>
      <c r="Q32" s="56"/>
      <c r="R32" s="56"/>
      <c r="S32" s="56"/>
      <c r="T32" s="56"/>
      <c r="U32" s="56"/>
      <c r="V32" s="56"/>
      <c r="W32" s="56"/>
      <c r="X32" s="56"/>
      <c r="Y32" s="56"/>
      <c r="Z32" s="56"/>
      <c r="AA32" s="56"/>
      <c r="AB32" s="60"/>
      <c r="AC32" t="s">
        <v>201</v>
      </c>
    </row>
    <row r="33" spans="1:29" x14ac:dyDescent="0.45">
      <c r="A33" t="s">
        <v>129</v>
      </c>
      <c r="B33" s="40" t="str">
        <f t="shared" si="2"/>
        <v>Other species of Old World monkeys</v>
      </c>
      <c r="C33" s="40" t="str">
        <f t="shared" si="3"/>
        <v>Other species of Old World monkeys (other species of Cercopithecoidea) [A25-1]</v>
      </c>
      <c r="D33" s="59"/>
      <c r="E33" s="56"/>
      <c r="F33" s="56"/>
      <c r="G33" s="56"/>
      <c r="H33" s="56"/>
      <c r="I33" s="75" t="s">
        <v>279</v>
      </c>
      <c r="J33" s="56"/>
      <c r="K33" s="56"/>
      <c r="L33" s="56"/>
      <c r="M33" s="56"/>
      <c r="N33" s="56"/>
      <c r="O33" s="56"/>
      <c r="P33" s="56"/>
      <c r="Q33" s="56"/>
      <c r="R33" s="56"/>
      <c r="S33" s="56"/>
      <c r="T33" s="56"/>
      <c r="U33" s="56"/>
      <c r="V33" s="56"/>
      <c r="W33" s="56"/>
      <c r="X33" s="56"/>
      <c r="Y33" s="56"/>
      <c r="Z33" s="56"/>
      <c r="AA33" s="56"/>
      <c r="AB33" s="60"/>
      <c r="AC33" t="s">
        <v>202</v>
      </c>
    </row>
    <row r="34" spans="1:29" x14ac:dyDescent="0.45">
      <c r="A34" t="s">
        <v>130</v>
      </c>
      <c r="B34" s="40" t="str">
        <f t="shared" si="2"/>
        <v>Other species of New World monkeys</v>
      </c>
      <c r="C34" s="40" t="str">
        <f t="shared" si="3"/>
        <v>Other species of New World monkeys (other species of Ceboidea) [A25-2]</v>
      </c>
      <c r="D34" s="59"/>
      <c r="E34" s="56"/>
      <c r="F34" s="56"/>
      <c r="G34" s="56"/>
      <c r="H34" s="56"/>
      <c r="I34" s="75" t="s">
        <v>280</v>
      </c>
      <c r="J34" s="56"/>
      <c r="K34" s="56"/>
      <c r="L34" s="56"/>
      <c r="M34" s="56"/>
      <c r="N34" s="56"/>
      <c r="O34" s="56"/>
      <c r="P34" s="56"/>
      <c r="Q34" s="56"/>
      <c r="R34" s="56"/>
      <c r="S34" s="56"/>
      <c r="T34" s="56"/>
      <c r="U34" s="56"/>
      <c r="V34" s="56"/>
      <c r="W34" s="56"/>
      <c r="X34" s="56"/>
      <c r="Y34" s="56"/>
      <c r="Z34" s="56"/>
      <c r="AA34" s="56"/>
      <c r="AB34" s="60"/>
      <c r="AC34" t="s">
        <v>203</v>
      </c>
    </row>
    <row r="35" spans="1:29" x14ac:dyDescent="0.45">
      <c r="A35" t="s">
        <v>131</v>
      </c>
      <c r="B35" s="40" t="str">
        <f t="shared" si="2"/>
        <v>Apes</v>
      </c>
      <c r="C35" s="40" t="str">
        <f t="shared" si="3"/>
        <v>Apes (Hominoidea) [A26]</v>
      </c>
      <c r="D35" s="59"/>
      <c r="E35" s="56"/>
      <c r="F35" s="56"/>
      <c r="G35" s="56"/>
      <c r="H35" s="56"/>
      <c r="I35" s="75" t="s">
        <v>167</v>
      </c>
      <c r="J35" s="56"/>
      <c r="K35" s="56"/>
      <c r="L35" s="56"/>
      <c r="M35" s="56"/>
      <c r="N35" s="56"/>
      <c r="O35" s="56"/>
      <c r="P35" s="56"/>
      <c r="Q35" s="56"/>
      <c r="R35" s="56"/>
      <c r="S35" s="56"/>
      <c r="T35" s="56"/>
      <c r="U35" s="56"/>
      <c r="V35" s="56"/>
      <c r="W35" s="56"/>
      <c r="X35" s="56"/>
      <c r="Y35" s="56"/>
      <c r="Z35" s="56"/>
      <c r="AA35" s="56"/>
      <c r="AB35" s="60"/>
      <c r="AC35" t="s">
        <v>204</v>
      </c>
    </row>
    <row r="36" spans="1:29" x14ac:dyDescent="0.45">
      <c r="A36" t="s">
        <v>132</v>
      </c>
      <c r="B36" s="40" t="str">
        <f t="shared" si="2"/>
        <v>Other mammals</v>
      </c>
      <c r="C36" s="40" t="str">
        <f t="shared" si="3"/>
        <v>Other mammals (other Mammalia) [A27]</v>
      </c>
      <c r="D36" s="59"/>
      <c r="E36" s="56"/>
      <c r="F36" s="56"/>
      <c r="G36" s="56"/>
      <c r="H36" s="56"/>
      <c r="I36" s="75" t="s">
        <v>168</v>
      </c>
      <c r="J36" s="56"/>
      <c r="K36" s="56"/>
      <c r="L36" s="56"/>
      <c r="M36" s="56"/>
      <c r="N36" s="56"/>
      <c r="O36" s="56"/>
      <c r="P36" s="56"/>
      <c r="Q36" s="56"/>
      <c r="R36" s="56"/>
      <c r="S36" s="56"/>
      <c r="T36" s="56"/>
      <c r="U36" s="56"/>
      <c r="V36" s="56"/>
      <c r="W36" s="56"/>
      <c r="X36" s="56"/>
      <c r="Y36" s="56"/>
      <c r="Z36" s="56"/>
      <c r="AA36" s="56"/>
      <c r="AB36" s="60"/>
      <c r="AC36" t="s">
        <v>205</v>
      </c>
    </row>
    <row r="37" spans="1:29" x14ac:dyDescent="0.45">
      <c r="A37" t="s">
        <v>133</v>
      </c>
      <c r="B37" s="40" t="str">
        <f t="shared" si="2"/>
        <v>Domestic fowl</v>
      </c>
      <c r="C37" s="40" t="str">
        <f t="shared" si="3"/>
        <v>Domestic fowl (Gallus gallus domesticus) [A28]</v>
      </c>
      <c r="D37" s="59"/>
      <c r="E37" s="56"/>
      <c r="F37" s="56"/>
      <c r="G37" s="56"/>
      <c r="H37" s="56"/>
      <c r="I37" s="75" t="s">
        <v>169</v>
      </c>
      <c r="J37" s="56"/>
      <c r="K37" s="56"/>
      <c r="L37" s="56"/>
      <c r="M37" s="56"/>
      <c r="N37" s="56"/>
      <c r="O37" s="56"/>
      <c r="P37" s="56"/>
      <c r="Q37" s="56"/>
      <c r="R37" s="56"/>
      <c r="S37" s="56"/>
      <c r="T37" s="56"/>
      <c r="U37" s="56"/>
      <c r="V37" s="56"/>
      <c r="W37" s="56"/>
      <c r="X37" s="56"/>
      <c r="Y37" s="56"/>
      <c r="Z37" s="56"/>
      <c r="AA37" s="56"/>
      <c r="AB37" s="60"/>
      <c r="AC37" t="s">
        <v>206</v>
      </c>
    </row>
    <row r="38" spans="1:29" x14ac:dyDescent="0.45">
      <c r="A38" s="72" t="s">
        <v>285</v>
      </c>
      <c r="B38" s="40" t="str">
        <f t="shared" si="2"/>
        <v>Turkey</v>
      </c>
      <c r="C38" s="40" t="str">
        <f t="shared" si="3"/>
        <v>Turkey (Meleagris gallopavo) [A37]</v>
      </c>
      <c r="D38" s="59"/>
      <c r="E38" s="56"/>
      <c r="F38" s="56"/>
      <c r="G38" s="56"/>
      <c r="H38" s="56"/>
      <c r="I38" s="75" t="s">
        <v>281</v>
      </c>
      <c r="J38" s="56"/>
      <c r="K38" s="56"/>
      <c r="L38" s="56"/>
      <c r="M38" s="56"/>
      <c r="N38" s="56"/>
      <c r="O38" s="56"/>
      <c r="P38" s="56"/>
      <c r="Q38" s="56"/>
      <c r="R38" s="56"/>
      <c r="S38" s="56"/>
      <c r="T38" s="56"/>
      <c r="U38" s="56"/>
      <c r="V38" s="56"/>
      <c r="W38" s="56"/>
      <c r="X38" s="56"/>
      <c r="Y38" s="56"/>
      <c r="Z38" s="56"/>
      <c r="AA38" s="56"/>
      <c r="AB38" s="60"/>
      <c r="AC38" t="s">
        <v>290</v>
      </c>
    </row>
    <row r="39" spans="1:29" x14ac:dyDescent="0.45">
      <c r="A39" t="s">
        <v>134</v>
      </c>
      <c r="B39" s="40" t="str">
        <f t="shared" si="2"/>
        <v>Other birds</v>
      </c>
      <c r="C39" s="40" t="str">
        <f t="shared" si="3"/>
        <v>Other birds (other Aves) [A29]</v>
      </c>
      <c r="D39" s="59"/>
      <c r="E39" s="56"/>
      <c r="F39" s="56"/>
      <c r="G39" s="56"/>
      <c r="H39" s="56"/>
      <c r="I39" s="75" t="s">
        <v>170</v>
      </c>
      <c r="J39" s="56"/>
      <c r="K39" s="56"/>
      <c r="L39" s="56"/>
      <c r="M39" s="56"/>
      <c r="N39" s="56"/>
      <c r="O39" s="56"/>
      <c r="P39" s="56"/>
      <c r="Q39" s="56"/>
      <c r="R39" s="56"/>
      <c r="S39" s="56"/>
      <c r="T39" s="56"/>
      <c r="U39" s="56"/>
      <c r="V39" s="56"/>
      <c r="W39" s="56"/>
      <c r="X39" s="56"/>
      <c r="Y39" s="56"/>
      <c r="Z39" s="56"/>
      <c r="AA39" s="56"/>
      <c r="AB39" s="60"/>
      <c r="AC39" t="s">
        <v>207</v>
      </c>
    </row>
    <row r="40" spans="1:29" x14ac:dyDescent="0.45">
      <c r="A40" t="s">
        <v>135</v>
      </c>
      <c r="B40" s="40" t="str">
        <f t="shared" si="2"/>
        <v>Reptiles</v>
      </c>
      <c r="C40" s="40" t="str">
        <f t="shared" si="3"/>
        <v>Reptiles (Reptilia) [A30]</v>
      </c>
      <c r="D40" s="59"/>
      <c r="E40" s="56"/>
      <c r="F40" s="56"/>
      <c r="G40" s="56"/>
      <c r="H40" s="56"/>
      <c r="I40" s="75" t="s">
        <v>171</v>
      </c>
      <c r="J40" s="56"/>
      <c r="K40" s="56"/>
      <c r="L40" s="56"/>
      <c r="M40" s="56"/>
      <c r="N40" s="56"/>
      <c r="O40" s="56"/>
      <c r="P40" s="56"/>
      <c r="Q40" s="56"/>
      <c r="R40" s="56"/>
      <c r="S40" s="56"/>
      <c r="T40" s="56"/>
      <c r="U40" s="56"/>
      <c r="V40" s="56"/>
      <c r="W40" s="56"/>
      <c r="X40" s="56"/>
      <c r="Y40" s="56"/>
      <c r="Z40" s="56"/>
      <c r="AA40" s="56"/>
      <c r="AB40" s="60"/>
      <c r="AC40" t="s">
        <v>208</v>
      </c>
    </row>
    <row r="41" spans="1:29" x14ac:dyDescent="0.45">
      <c r="A41" t="s">
        <v>136</v>
      </c>
      <c r="B41" s="40" t="str">
        <f t="shared" si="2"/>
        <v>Rana</v>
      </c>
      <c r="C41" s="40" t="str">
        <f t="shared" si="3"/>
        <v>Rana (Rana temporaria and Rana pipiens) [A31]</v>
      </c>
      <c r="D41" s="59"/>
      <c r="E41" s="56"/>
      <c r="F41" s="56"/>
      <c r="G41" s="56"/>
      <c r="H41" s="56"/>
      <c r="I41" s="75" t="s">
        <v>172</v>
      </c>
      <c r="J41" s="56"/>
      <c r="K41" s="56"/>
      <c r="L41" s="56"/>
      <c r="M41" s="56"/>
      <c r="N41" s="56"/>
      <c r="O41" s="56"/>
      <c r="P41" s="56"/>
      <c r="Q41" s="56"/>
      <c r="R41" s="56"/>
      <c r="S41" s="56"/>
      <c r="T41" s="56"/>
      <c r="U41" s="56"/>
      <c r="V41" s="56"/>
      <c r="W41" s="56"/>
      <c r="X41" s="56"/>
      <c r="Y41" s="56"/>
      <c r="Z41" s="56"/>
      <c r="AA41" s="56"/>
      <c r="AB41" s="60"/>
      <c r="AC41" t="s">
        <v>209</v>
      </c>
    </row>
    <row r="42" spans="1:29" x14ac:dyDescent="0.45">
      <c r="A42" t="s">
        <v>137</v>
      </c>
      <c r="B42" s="40" t="str">
        <f t="shared" si="2"/>
        <v>Xenopus</v>
      </c>
      <c r="C42" s="40" t="str">
        <f t="shared" si="3"/>
        <v>Xenopus (Xenopus laevis and Xenopus tropicalis) [A32]</v>
      </c>
      <c r="D42" s="59"/>
      <c r="E42" s="56"/>
      <c r="F42" s="56"/>
      <c r="G42" s="56"/>
      <c r="H42" s="56"/>
      <c r="I42" s="75" t="s">
        <v>173</v>
      </c>
      <c r="J42" s="56"/>
      <c r="K42" s="56"/>
      <c r="L42" s="56"/>
      <c r="M42" s="56"/>
      <c r="N42" s="56"/>
      <c r="O42" s="56"/>
      <c r="P42" s="56"/>
      <c r="Q42" s="56"/>
      <c r="R42" s="56"/>
      <c r="S42" s="56"/>
      <c r="T42" s="56"/>
      <c r="U42" s="56"/>
      <c r="V42" s="56"/>
      <c r="W42" s="56"/>
      <c r="X42" s="56"/>
      <c r="Y42" s="56"/>
      <c r="Z42" s="56"/>
      <c r="AA42" s="56"/>
      <c r="AB42" s="60"/>
      <c r="AC42" t="s">
        <v>210</v>
      </c>
    </row>
    <row r="43" spans="1:29" x14ac:dyDescent="0.45">
      <c r="A43" t="s">
        <v>138</v>
      </c>
      <c r="B43" s="40" t="str">
        <f t="shared" si="2"/>
        <v>Other amphibians</v>
      </c>
      <c r="C43" s="40" t="str">
        <f t="shared" si="3"/>
        <v>Other amphibians (other Amphibia) [A33]</v>
      </c>
      <c r="D43" s="59"/>
      <c r="E43" s="56"/>
      <c r="F43" s="56"/>
      <c r="G43" s="56"/>
      <c r="H43" s="56"/>
      <c r="I43" s="75" t="s">
        <v>174</v>
      </c>
      <c r="J43" s="56"/>
      <c r="K43" s="56"/>
      <c r="L43" s="56"/>
      <c r="M43" s="56"/>
      <c r="N43" s="56"/>
      <c r="O43" s="56"/>
      <c r="P43" s="56"/>
      <c r="Q43" s="56"/>
      <c r="R43" s="56"/>
      <c r="S43" s="56"/>
      <c r="T43" s="56"/>
      <c r="U43" s="56"/>
      <c r="V43" s="56"/>
      <c r="W43" s="56"/>
      <c r="X43" s="56"/>
      <c r="Y43" s="56"/>
      <c r="Z43" s="56"/>
      <c r="AA43" s="56"/>
      <c r="AB43" s="60"/>
      <c r="AC43" t="s">
        <v>211</v>
      </c>
    </row>
    <row r="44" spans="1:29" x14ac:dyDescent="0.45">
      <c r="A44" t="s">
        <v>139</v>
      </c>
      <c r="B44" s="40" t="str">
        <f t="shared" si="2"/>
        <v>Zebra fish</v>
      </c>
      <c r="C44" s="40" t="str">
        <f t="shared" si="3"/>
        <v>Zebra fish (Danio rerio) [A34]</v>
      </c>
      <c r="D44" s="59"/>
      <c r="E44" s="56"/>
      <c r="F44" s="56"/>
      <c r="G44" s="56"/>
      <c r="H44" s="56"/>
      <c r="I44" s="75" t="s">
        <v>175</v>
      </c>
      <c r="J44" s="56"/>
      <c r="K44" s="56"/>
      <c r="L44" s="56"/>
      <c r="M44" s="56"/>
      <c r="N44" s="56"/>
      <c r="O44" s="56"/>
      <c r="P44" s="56"/>
      <c r="Q44" s="56"/>
      <c r="R44" s="56"/>
      <c r="S44" s="56"/>
      <c r="T44" s="56"/>
      <c r="U44" s="56"/>
      <c r="V44" s="56"/>
      <c r="W44" s="56"/>
      <c r="X44" s="56"/>
      <c r="Y44" s="56"/>
      <c r="Z44" s="56"/>
      <c r="AA44" s="56"/>
      <c r="AB44" s="60"/>
      <c r="AC44" t="s">
        <v>212</v>
      </c>
    </row>
    <row r="45" spans="1:29" x14ac:dyDescent="0.45">
      <c r="A45" s="72" t="s">
        <v>286</v>
      </c>
      <c r="B45" s="40" t="str">
        <f t="shared" si="2"/>
        <v>Sea bass</v>
      </c>
      <c r="C45" s="40" t="str">
        <f t="shared" si="3"/>
        <v>Sea bass (spp. from families e.g. Serranidae, Moronidae) [A38]</v>
      </c>
      <c r="D45" s="59"/>
      <c r="E45" s="56"/>
      <c r="F45" s="56"/>
      <c r="G45" s="56"/>
      <c r="H45" s="56"/>
      <c r="I45" s="75" t="s">
        <v>282</v>
      </c>
      <c r="J45" s="56"/>
      <c r="K45" s="56"/>
      <c r="L45" s="56"/>
      <c r="M45" s="56"/>
      <c r="N45" s="56"/>
      <c r="O45" s="56"/>
      <c r="P45" s="56"/>
      <c r="Q45" s="56"/>
      <c r="R45" s="56"/>
      <c r="S45" s="56"/>
      <c r="T45" s="56"/>
      <c r="U45" s="56"/>
      <c r="V45" s="56"/>
      <c r="W45" s="56"/>
      <c r="X45" s="56"/>
      <c r="Y45" s="56"/>
      <c r="Z45" s="56"/>
      <c r="AA45" s="56"/>
      <c r="AB45" s="60"/>
      <c r="AC45" t="s">
        <v>291</v>
      </c>
    </row>
    <row r="46" spans="1:29" x14ac:dyDescent="0.45">
      <c r="A46" s="72" t="s">
        <v>287</v>
      </c>
      <c r="B46" s="40" t="str">
        <f t="shared" si="2"/>
        <v>Salmon, trout, chars and graylings</v>
      </c>
      <c r="C46" s="40" t="str">
        <f t="shared" si="3"/>
        <v>Salmon, trout, chars and graylings (Salmonidae) [A39]</v>
      </c>
      <c r="D46" s="59"/>
      <c r="E46" s="56"/>
      <c r="F46" s="56"/>
      <c r="G46" s="56"/>
      <c r="H46" s="56"/>
      <c r="I46" s="75" t="s">
        <v>283</v>
      </c>
      <c r="J46" s="56"/>
      <c r="K46" s="56"/>
      <c r="L46" s="56"/>
      <c r="M46" s="56"/>
      <c r="N46" s="56"/>
      <c r="O46" s="56"/>
      <c r="P46" s="56"/>
      <c r="Q46" s="56"/>
      <c r="R46" s="56"/>
      <c r="S46" s="56"/>
      <c r="T46" s="56"/>
      <c r="U46" s="56"/>
      <c r="V46" s="56"/>
      <c r="W46" s="56"/>
      <c r="X46" s="56"/>
      <c r="Y46" s="56"/>
      <c r="Z46" s="56"/>
      <c r="AA46" s="56"/>
      <c r="AB46" s="60"/>
      <c r="AC46" t="s">
        <v>292</v>
      </c>
    </row>
    <row r="47" spans="1:29" x14ac:dyDescent="0.45">
      <c r="A47" s="72" t="s">
        <v>288</v>
      </c>
      <c r="B47" s="40" t="str">
        <f t="shared" si="2"/>
        <v>Guppy, swordtail, molly, platy</v>
      </c>
      <c r="C47" s="40" t="str">
        <f t="shared" si="3"/>
        <v>Guppy, swordtail, molly, platy (Poeciliidae) [A40]</v>
      </c>
      <c r="D47" s="59"/>
      <c r="E47" s="56"/>
      <c r="F47" s="56"/>
      <c r="G47" s="56"/>
      <c r="H47" s="56"/>
      <c r="I47" s="75" t="s">
        <v>284</v>
      </c>
      <c r="J47" s="56"/>
      <c r="K47" s="56"/>
      <c r="L47" s="56"/>
      <c r="M47" s="56"/>
      <c r="N47" s="56"/>
      <c r="O47" s="56"/>
      <c r="P47" s="56"/>
      <c r="Q47" s="56"/>
      <c r="R47" s="56"/>
      <c r="S47" s="56"/>
      <c r="T47" s="56"/>
      <c r="U47" s="56"/>
      <c r="V47" s="56"/>
      <c r="W47" s="56"/>
      <c r="X47" s="56"/>
      <c r="Y47" s="56"/>
      <c r="Z47" s="56"/>
      <c r="AA47" s="56"/>
      <c r="AB47" s="60"/>
      <c r="AC47" t="s">
        <v>293</v>
      </c>
    </row>
    <row r="48" spans="1:29" x14ac:dyDescent="0.45">
      <c r="A48" t="s">
        <v>140</v>
      </c>
      <c r="B48" s="40" t="str">
        <f t="shared" si="2"/>
        <v>Other fish</v>
      </c>
      <c r="C48" s="40" t="str">
        <f t="shared" si="3"/>
        <v>Other fish (other Pisces) [A35]</v>
      </c>
      <c r="D48" s="59"/>
      <c r="E48" s="56"/>
      <c r="F48" s="56"/>
      <c r="G48" s="56"/>
      <c r="H48" s="56"/>
      <c r="I48" s="75" t="s">
        <v>176</v>
      </c>
      <c r="J48" s="56"/>
      <c r="K48" s="56"/>
      <c r="L48" s="56"/>
      <c r="M48" s="56"/>
      <c r="N48" s="56"/>
      <c r="O48" s="56"/>
      <c r="P48" s="56"/>
      <c r="Q48" s="56"/>
      <c r="R48" s="56"/>
      <c r="S48" s="56"/>
      <c r="T48" s="56"/>
      <c r="U48" s="56"/>
      <c r="V48" s="56"/>
      <c r="W48" s="56"/>
      <c r="X48" s="56"/>
      <c r="Y48" s="56"/>
      <c r="Z48" s="56"/>
      <c r="AA48" s="56"/>
      <c r="AB48" s="60"/>
      <c r="AC48" t="s">
        <v>213</v>
      </c>
    </row>
    <row r="49" spans="1:29" x14ac:dyDescent="0.45">
      <c r="A49" t="s">
        <v>141</v>
      </c>
      <c r="B49" s="40" t="str">
        <f t="shared" si="2"/>
        <v>Cephalopods</v>
      </c>
      <c r="C49" s="40" t="str">
        <f t="shared" si="3"/>
        <v>Cephalopods (Cephalopoda) [A36]</v>
      </c>
      <c r="D49" s="59"/>
      <c r="E49" s="56"/>
      <c r="F49" s="56"/>
      <c r="G49" s="56"/>
      <c r="H49" s="56"/>
      <c r="I49" s="75" t="s">
        <v>177</v>
      </c>
      <c r="J49" s="56"/>
      <c r="K49" s="56"/>
      <c r="L49" s="56"/>
      <c r="M49" s="56"/>
      <c r="N49" s="56"/>
      <c r="O49" s="56"/>
      <c r="P49" s="56"/>
      <c r="Q49" s="56"/>
      <c r="R49" s="56"/>
      <c r="S49" s="56"/>
      <c r="T49" s="56"/>
      <c r="U49" s="56"/>
      <c r="V49" s="56"/>
      <c r="W49" s="56"/>
      <c r="X49" s="56"/>
      <c r="Y49" s="56"/>
      <c r="Z49" s="56"/>
      <c r="AA49" s="56"/>
      <c r="AB49" s="60"/>
      <c r="AC49" t="s">
        <v>214</v>
      </c>
    </row>
    <row r="50" spans="1:29" ht="14.65" thickBot="1" x14ac:dyDescent="0.5">
      <c r="A50" s="72" t="s">
        <v>142</v>
      </c>
      <c r="B50" s="40" t="str">
        <f t="shared" si="2"/>
        <v>non-specified mammal</v>
      </c>
      <c r="C50" s="40" t="str">
        <f t="shared" si="3"/>
        <v>non-specified mammal () [A99]</v>
      </c>
      <c r="D50" s="62"/>
      <c r="E50" s="57"/>
      <c r="F50" s="57"/>
      <c r="G50" s="57"/>
      <c r="H50" s="57"/>
      <c r="I50" s="76" t="s">
        <v>178</v>
      </c>
      <c r="J50" s="57"/>
      <c r="K50" s="57"/>
      <c r="L50" s="57"/>
      <c r="M50" s="57"/>
      <c r="N50" s="57"/>
      <c r="O50" s="57"/>
      <c r="P50" s="57"/>
      <c r="Q50" s="57"/>
      <c r="R50" s="57"/>
      <c r="S50" s="57"/>
      <c r="T50" s="57"/>
      <c r="U50" s="57"/>
      <c r="V50" s="57"/>
      <c r="W50" s="57"/>
      <c r="X50" s="57"/>
      <c r="Y50" s="57"/>
      <c r="Z50" s="57"/>
      <c r="AA50" s="57"/>
      <c r="AB50" s="63"/>
    </row>
    <row r="51" spans="1:29" ht="14.65" thickBot="1" x14ac:dyDescent="0.5"/>
    <row r="52" spans="1:29" x14ac:dyDescent="0.45">
      <c r="A52" s="1" t="s">
        <v>67</v>
      </c>
      <c r="B52" s="1" t="s">
        <v>68</v>
      </c>
      <c r="D52" s="14" t="str">
        <f t="shared" ref="D52:AB52" si="4">languages</f>
        <v>bg</v>
      </c>
      <c r="E52" s="15" t="str">
        <f t="shared" si="4"/>
        <v>cs</v>
      </c>
      <c r="F52" s="15" t="str">
        <f t="shared" si="4"/>
        <v>da</v>
      </c>
      <c r="G52" s="15" t="str">
        <f t="shared" si="4"/>
        <v>de</v>
      </c>
      <c r="H52" s="15" t="str">
        <f t="shared" si="4"/>
        <v>el</v>
      </c>
      <c r="I52" s="74" t="str">
        <f t="shared" si="4"/>
        <v>en</v>
      </c>
      <c r="J52" s="15" t="str">
        <f t="shared" si="4"/>
        <v>es</v>
      </c>
      <c r="K52" s="15" t="str">
        <f t="shared" si="4"/>
        <v>et</v>
      </c>
      <c r="L52" s="15" t="str">
        <f t="shared" si="4"/>
        <v>fi</v>
      </c>
      <c r="M52" s="15" t="str">
        <f t="shared" si="4"/>
        <v>fr</v>
      </c>
      <c r="N52" s="15" t="str">
        <f t="shared" si="4"/>
        <v>ga</v>
      </c>
      <c r="O52" s="15" t="str">
        <f t="shared" si="4"/>
        <v>hr</v>
      </c>
      <c r="P52" s="15" t="str">
        <f t="shared" si="4"/>
        <v>hu</v>
      </c>
      <c r="Q52" s="15" t="str">
        <f t="shared" si="4"/>
        <v>it</v>
      </c>
      <c r="R52" s="15" t="str">
        <f t="shared" si="4"/>
        <v>lt</v>
      </c>
      <c r="S52" s="15" t="str">
        <f t="shared" si="4"/>
        <v>lv</v>
      </c>
      <c r="T52" s="15" t="str">
        <f t="shared" si="4"/>
        <v>mt</v>
      </c>
      <c r="U52" s="15" t="str">
        <f t="shared" si="4"/>
        <v>nl</v>
      </c>
      <c r="V52" s="15" t="str">
        <f t="shared" si="4"/>
        <v>pl</v>
      </c>
      <c r="W52" s="15" t="str">
        <f t="shared" si="4"/>
        <v>pt</v>
      </c>
      <c r="X52" s="15" t="str">
        <f t="shared" si="4"/>
        <v>ro</v>
      </c>
      <c r="Y52" s="15" t="str">
        <f t="shared" si="4"/>
        <v>sk</v>
      </c>
      <c r="Z52" s="15" t="str">
        <f t="shared" si="4"/>
        <v>sl</v>
      </c>
      <c r="AA52" s="15" t="str">
        <f t="shared" si="4"/>
        <v>sv</v>
      </c>
      <c r="AB52" s="16" t="str">
        <f t="shared" si="4"/>
        <v>no</v>
      </c>
    </row>
    <row r="53" spans="1:29" x14ac:dyDescent="0.45">
      <c r="A53" t="s">
        <v>64</v>
      </c>
      <c r="B53" t="str">
        <f t="shared" ref="B53:B62" si="5">IF(TRIM(HLOOKUP(language_or_default,textTranslations,MATCH(A53,text,0),FALSE))="",HLOOKUP("en",textTranslations,MATCH(A53,text,0),FALSE),HLOOKUP(language_or_default,textTranslations,MATCH(A53,text,0),FALSE))</f>
        <v>Country</v>
      </c>
      <c r="D53" s="50"/>
      <c r="E53" s="51"/>
      <c r="F53" s="51"/>
      <c r="G53" s="51"/>
      <c r="H53" s="51"/>
      <c r="I53" s="77" t="s">
        <v>65</v>
      </c>
      <c r="J53" s="51"/>
      <c r="K53" s="51"/>
      <c r="L53" s="51"/>
      <c r="M53" s="51"/>
      <c r="N53" s="51"/>
      <c r="O53" s="51"/>
      <c r="P53" s="51"/>
      <c r="Q53" s="51"/>
      <c r="R53" s="51"/>
      <c r="S53" s="51"/>
      <c r="T53" s="51"/>
      <c r="U53" s="51"/>
      <c r="V53" s="51"/>
      <c r="W53" s="51"/>
      <c r="X53" s="51"/>
      <c r="Y53" s="51"/>
      <c r="Z53" s="51"/>
      <c r="AA53" s="51"/>
      <c r="AB53" s="52"/>
    </row>
    <row r="54" spans="1:29" x14ac:dyDescent="0.45">
      <c r="A54" t="s">
        <v>66</v>
      </c>
      <c r="B54" t="str">
        <f t="shared" si="5"/>
        <v>Language</v>
      </c>
      <c r="D54" s="50"/>
      <c r="E54" s="51"/>
      <c r="F54" s="51"/>
      <c r="G54" s="51"/>
      <c r="H54" s="51"/>
      <c r="I54" s="77" t="s">
        <v>69</v>
      </c>
      <c r="J54" s="51"/>
      <c r="K54" s="51"/>
      <c r="L54" s="51"/>
      <c r="M54" s="51"/>
      <c r="N54" s="51"/>
      <c r="O54" s="51"/>
      <c r="P54" s="51"/>
      <c r="Q54" s="51"/>
      <c r="R54" s="51"/>
      <c r="S54" s="51"/>
      <c r="T54" s="51"/>
      <c r="U54" s="51"/>
      <c r="V54" s="51"/>
      <c r="W54" s="51"/>
      <c r="X54" s="51"/>
      <c r="Y54" s="51"/>
      <c r="Z54" s="51"/>
      <c r="AA54" s="51"/>
      <c r="AB54" s="52"/>
    </row>
    <row r="55" spans="1:29" x14ac:dyDescent="0.45">
      <c r="A55" t="s">
        <v>231</v>
      </c>
      <c r="B55" t="str">
        <f t="shared" si="5"/>
        <v>Title</v>
      </c>
      <c r="D55" s="50"/>
      <c r="E55" s="51"/>
      <c r="F55" s="51"/>
      <c r="G55" s="51"/>
      <c r="H55" s="51"/>
      <c r="I55" s="77" t="s">
        <v>230</v>
      </c>
      <c r="J55" s="51"/>
      <c r="K55" s="51"/>
      <c r="L55" s="51"/>
      <c r="M55" s="51"/>
      <c r="N55" s="51"/>
      <c r="O55" s="51"/>
      <c r="P55" s="51"/>
      <c r="Q55" s="51"/>
      <c r="R55" s="51"/>
      <c r="S55" s="51"/>
      <c r="T55" s="51"/>
      <c r="U55" s="51"/>
      <c r="V55" s="51"/>
      <c r="W55" s="51"/>
      <c r="X55" s="51"/>
      <c r="Y55" s="51"/>
      <c r="Z55" s="51"/>
      <c r="AA55" s="51"/>
      <c r="AB55" s="52"/>
    </row>
    <row r="56" spans="1:29" x14ac:dyDescent="0.45">
      <c r="A56" t="s">
        <v>337</v>
      </c>
      <c r="B56" t="str">
        <f t="shared" si="5"/>
        <v>RA identifier</v>
      </c>
      <c r="D56" s="50"/>
      <c r="E56" s="51"/>
      <c r="F56" s="51"/>
      <c r="G56" s="51"/>
      <c r="H56" s="51"/>
      <c r="I56" s="78" t="s">
        <v>338</v>
      </c>
      <c r="J56" s="51"/>
      <c r="K56" s="51"/>
      <c r="L56" s="51"/>
      <c r="M56" s="51"/>
      <c r="N56" s="51"/>
      <c r="O56" s="51"/>
      <c r="P56" s="51"/>
      <c r="Q56" s="51"/>
      <c r="R56" s="51"/>
      <c r="S56" s="51"/>
      <c r="T56" s="51"/>
      <c r="U56" s="51"/>
      <c r="V56" s="51"/>
      <c r="W56" s="51"/>
      <c r="X56" s="51"/>
      <c r="Y56" s="51"/>
      <c r="Z56" s="51"/>
      <c r="AA56" s="51"/>
      <c r="AB56" s="52"/>
    </row>
    <row r="57" spans="1:29" x14ac:dyDescent="0.45">
      <c r="A57" t="s">
        <v>229</v>
      </c>
      <c r="B57" t="str">
        <f t="shared" si="5"/>
        <v>Result of Retrospective Assessment</v>
      </c>
      <c r="D57" s="50"/>
      <c r="E57" s="51"/>
      <c r="F57" s="51"/>
      <c r="G57" s="51"/>
      <c r="H57" s="51"/>
      <c r="I57" s="77" t="s">
        <v>373</v>
      </c>
      <c r="J57" s="51"/>
      <c r="K57" s="51"/>
      <c r="L57" s="51"/>
      <c r="M57" s="51"/>
      <c r="N57" s="51"/>
      <c r="O57" s="51"/>
      <c r="P57" s="51"/>
      <c r="Q57" s="51"/>
      <c r="R57" s="51"/>
      <c r="S57" s="51"/>
      <c r="T57" s="51"/>
      <c r="U57" s="51"/>
      <c r="V57" s="51"/>
      <c r="W57" s="51"/>
      <c r="X57" s="51"/>
      <c r="Y57" s="51"/>
      <c r="Z57" s="51"/>
      <c r="AA57" s="51"/>
      <c r="AB57" s="52"/>
    </row>
    <row r="58" spans="1:29" x14ac:dyDescent="0.45">
      <c r="A58" t="s">
        <v>232</v>
      </c>
      <c r="B58" t="str">
        <f t="shared" si="5"/>
        <v>Achievement of objectives</v>
      </c>
      <c r="D58" s="50"/>
      <c r="E58" s="51"/>
      <c r="F58" s="51"/>
      <c r="G58" s="51"/>
      <c r="H58" s="51"/>
      <c r="I58" s="77" t="s">
        <v>233</v>
      </c>
      <c r="J58" s="51"/>
      <c r="K58" s="51"/>
      <c r="L58" s="51"/>
      <c r="M58" s="51"/>
      <c r="N58" s="51"/>
      <c r="O58" s="51"/>
      <c r="P58" s="51"/>
      <c r="Q58" s="51"/>
      <c r="R58" s="51"/>
      <c r="S58" s="51"/>
      <c r="T58" s="51"/>
      <c r="U58" s="51"/>
      <c r="V58" s="51"/>
      <c r="W58" s="51"/>
      <c r="X58" s="51"/>
      <c r="Y58" s="51"/>
      <c r="Z58" s="51"/>
      <c r="AA58" s="51"/>
      <c r="AB58" s="52"/>
    </row>
    <row r="59" spans="1:29" x14ac:dyDescent="0.45">
      <c r="A59" t="s">
        <v>237</v>
      </c>
      <c r="B59" t="str">
        <f t="shared" si="5"/>
        <v>How do numbers of animals used and actual severities compare with those estimated?</v>
      </c>
      <c r="D59" s="50"/>
      <c r="E59" s="51"/>
      <c r="F59" s="51"/>
      <c r="G59" s="51"/>
      <c r="H59" s="51"/>
      <c r="I59" s="77" t="s">
        <v>239</v>
      </c>
      <c r="J59" s="51"/>
      <c r="K59" s="51"/>
      <c r="L59" s="51"/>
      <c r="M59" s="51"/>
      <c r="N59" s="51"/>
      <c r="O59" s="51"/>
      <c r="P59" s="51"/>
      <c r="Q59" s="51"/>
      <c r="R59" s="51"/>
      <c r="S59" s="51"/>
      <c r="T59" s="51"/>
      <c r="U59" s="51"/>
      <c r="V59" s="51"/>
      <c r="W59" s="51"/>
      <c r="X59" s="51"/>
      <c r="Y59" s="51"/>
      <c r="Z59" s="51"/>
      <c r="AA59" s="51"/>
      <c r="AB59" s="52"/>
    </row>
    <row r="60" spans="1:29" x14ac:dyDescent="0.45">
      <c r="A60" t="s">
        <v>258</v>
      </c>
      <c r="B60" t="str">
        <f t="shared" si="5"/>
        <v>Additional comments</v>
      </c>
      <c r="D60" s="50"/>
      <c r="E60" s="51"/>
      <c r="F60" s="51"/>
      <c r="G60" s="51"/>
      <c r="H60" s="51"/>
      <c r="I60" s="77" t="s">
        <v>259</v>
      </c>
      <c r="J60" s="51"/>
      <c r="K60" s="51"/>
      <c r="L60" s="51"/>
      <c r="M60" s="51"/>
      <c r="N60" s="51"/>
      <c r="O60" s="51"/>
      <c r="P60" s="51"/>
      <c r="Q60" s="51"/>
      <c r="R60" s="51"/>
      <c r="S60" s="51"/>
      <c r="T60" s="51"/>
      <c r="U60" s="51"/>
      <c r="V60" s="51"/>
      <c r="W60" s="51"/>
      <c r="X60" s="51"/>
      <c r="Y60" s="51"/>
      <c r="Z60" s="51"/>
      <c r="AA60" s="51"/>
      <c r="AB60" s="52"/>
    </row>
    <row r="61" spans="1:29" x14ac:dyDescent="0.45">
      <c r="A61" t="s">
        <v>241</v>
      </c>
      <c r="B61" t="str">
        <f t="shared" si="5"/>
        <v>How does the fate of animals kept alive at the end of the study compare with the estimated fate?</v>
      </c>
      <c r="D61" s="50"/>
      <c r="E61" s="51"/>
      <c r="F61" s="51"/>
      <c r="G61" s="51"/>
      <c r="H61" s="51"/>
      <c r="I61" s="77" t="s">
        <v>242</v>
      </c>
      <c r="J61" s="51"/>
      <c r="K61" s="51"/>
      <c r="L61" s="51"/>
      <c r="M61" s="51"/>
      <c r="N61" s="51"/>
      <c r="O61" s="51"/>
      <c r="P61" s="51"/>
      <c r="Q61" s="51"/>
      <c r="R61" s="51"/>
      <c r="S61" s="51"/>
      <c r="T61" s="51"/>
      <c r="U61" s="51"/>
      <c r="V61" s="51"/>
      <c r="W61" s="51"/>
      <c r="X61" s="51"/>
      <c r="Y61" s="51"/>
      <c r="Z61" s="51"/>
      <c r="AA61" s="51"/>
      <c r="AB61" s="52"/>
    </row>
    <row r="62" spans="1:29" x14ac:dyDescent="0.45">
      <c r="A62" t="s">
        <v>236</v>
      </c>
      <c r="B62" t="str">
        <f t="shared" si="5"/>
        <v>Actual harms</v>
      </c>
      <c r="D62" s="50"/>
      <c r="E62" s="51"/>
      <c r="F62" s="51"/>
      <c r="G62" s="51"/>
      <c r="H62" s="51"/>
      <c r="I62" s="77" t="s">
        <v>263</v>
      </c>
      <c r="J62" s="51"/>
      <c r="K62" s="51"/>
      <c r="L62" s="51"/>
      <c r="M62" s="51"/>
      <c r="N62" s="51"/>
      <c r="O62" s="51"/>
      <c r="P62" s="51"/>
      <c r="Q62" s="51"/>
      <c r="R62" s="51"/>
      <c r="S62" s="51"/>
      <c r="T62" s="51"/>
      <c r="U62" s="51"/>
      <c r="V62" s="51"/>
      <c r="W62" s="51"/>
      <c r="X62" s="51"/>
      <c r="Y62" s="51"/>
      <c r="Z62" s="51"/>
      <c r="AA62" s="51"/>
      <c r="AB62" s="52"/>
    </row>
    <row r="63" spans="1:29" x14ac:dyDescent="0.45">
      <c r="A63" t="s">
        <v>70</v>
      </c>
      <c r="B63" t="str">
        <f t="shared" ref="B63:B96" si="6">IF(TRIM(HLOOKUP(language_or_default,textTranslations,MATCH(A63,text,0),FALSE))="",HLOOKUP("en",textTranslations,MATCH(A63,text,0),FALSE),HLOOKUP(language_or_default,textTranslations,MATCH(A63,text,0),FALSE))</f>
        <v>Any elements that may contribute to further implementation of the Three Rs:</v>
      </c>
      <c r="D63" s="50"/>
      <c r="E63" s="51"/>
      <c r="F63" s="51"/>
      <c r="G63" s="51"/>
      <c r="H63" s="51"/>
      <c r="I63" s="77" t="s">
        <v>245</v>
      </c>
      <c r="J63" s="51"/>
      <c r="K63" s="51"/>
      <c r="L63" s="51"/>
      <c r="M63" s="51"/>
      <c r="N63" s="51"/>
      <c r="O63" s="51"/>
      <c r="P63" s="51"/>
      <c r="Q63" s="51"/>
      <c r="R63" s="51"/>
      <c r="S63" s="51"/>
      <c r="T63" s="51"/>
      <c r="U63" s="51"/>
      <c r="V63" s="51"/>
      <c r="W63" s="51"/>
      <c r="X63" s="51"/>
      <c r="Y63" s="51"/>
      <c r="Z63" s="51"/>
      <c r="AA63" s="51"/>
      <c r="AB63" s="52"/>
    </row>
    <row r="64" spans="1:29" x14ac:dyDescent="0.45">
      <c r="A64" t="s">
        <v>246</v>
      </c>
      <c r="B64" t="str">
        <f t="shared" si="6"/>
        <v>1. Replacement</v>
      </c>
      <c r="D64" s="50"/>
      <c r="E64" s="51"/>
      <c r="F64" s="51"/>
      <c r="G64" s="51"/>
      <c r="H64" s="51"/>
      <c r="I64" s="77" t="s">
        <v>71</v>
      </c>
      <c r="J64" s="51"/>
      <c r="K64" s="51"/>
      <c r="L64" s="51"/>
      <c r="M64" s="51"/>
      <c r="N64" s="51"/>
      <c r="O64" s="51"/>
      <c r="P64" s="51"/>
      <c r="Q64" s="51"/>
      <c r="R64" s="51"/>
      <c r="S64" s="51"/>
      <c r="T64" s="51"/>
      <c r="U64" s="51"/>
      <c r="V64" s="51"/>
      <c r="W64" s="51"/>
      <c r="X64" s="51"/>
      <c r="Y64" s="51"/>
      <c r="Z64" s="51"/>
      <c r="AA64" s="51"/>
      <c r="AB64" s="52"/>
    </row>
    <row r="65" spans="1:28" x14ac:dyDescent="0.45">
      <c r="A65" t="s">
        <v>249</v>
      </c>
      <c r="B65" t="str">
        <f t="shared" si="6"/>
        <v>2. Reduction</v>
      </c>
      <c r="D65" s="50"/>
      <c r="E65" s="51"/>
      <c r="F65" s="51"/>
      <c r="G65" s="51"/>
      <c r="H65" s="51"/>
      <c r="I65" s="77" t="s">
        <v>72</v>
      </c>
      <c r="J65" s="51"/>
      <c r="K65" s="51"/>
      <c r="L65" s="51"/>
      <c r="M65" s="51"/>
      <c r="N65" s="51"/>
      <c r="O65" s="51"/>
      <c r="P65" s="51"/>
      <c r="Q65" s="51"/>
      <c r="R65" s="51"/>
      <c r="S65" s="51"/>
      <c r="T65" s="51"/>
      <c r="U65" s="51"/>
      <c r="V65" s="51"/>
      <c r="W65" s="51"/>
      <c r="X65" s="51"/>
      <c r="Y65" s="51"/>
      <c r="Z65" s="51"/>
      <c r="AA65" s="51"/>
      <c r="AB65" s="52"/>
    </row>
    <row r="66" spans="1:28" x14ac:dyDescent="0.45">
      <c r="A66" t="s">
        <v>252</v>
      </c>
      <c r="B66" t="str">
        <f t="shared" si="6"/>
        <v>3. Refinement</v>
      </c>
      <c r="D66" s="50"/>
      <c r="E66" s="51"/>
      <c r="F66" s="51"/>
      <c r="G66" s="51"/>
      <c r="H66" s="51"/>
      <c r="I66" s="77" t="s">
        <v>73</v>
      </c>
      <c r="J66" s="51"/>
      <c r="K66" s="51"/>
      <c r="L66" s="51"/>
      <c r="M66" s="51"/>
      <c r="N66" s="51"/>
      <c r="O66" s="51"/>
      <c r="P66" s="51"/>
      <c r="Q66" s="51"/>
      <c r="R66" s="51"/>
      <c r="S66" s="51"/>
      <c r="T66" s="51"/>
      <c r="U66" s="51"/>
      <c r="V66" s="51"/>
      <c r="W66" s="51"/>
      <c r="X66" s="51"/>
      <c r="Y66" s="51"/>
      <c r="Z66" s="51"/>
      <c r="AA66" s="51"/>
      <c r="AB66" s="52"/>
    </row>
    <row r="67" spans="1:28" x14ac:dyDescent="0.45">
      <c r="A67" t="s">
        <v>260</v>
      </c>
      <c r="B67" t="str">
        <f t="shared" si="6"/>
        <v>4. Other</v>
      </c>
      <c r="D67" s="50"/>
      <c r="E67" s="51"/>
      <c r="F67" s="51"/>
      <c r="G67" s="51"/>
      <c r="H67" s="51"/>
      <c r="I67" s="77" t="s">
        <v>255</v>
      </c>
      <c r="J67" s="51"/>
      <c r="K67" s="51"/>
      <c r="L67" s="51"/>
      <c r="M67" s="51"/>
      <c r="N67" s="51"/>
      <c r="O67" s="51"/>
      <c r="P67" s="51"/>
      <c r="Q67" s="51"/>
      <c r="R67" s="51"/>
      <c r="S67" s="51"/>
      <c r="T67" s="51"/>
      <c r="U67" s="51"/>
      <c r="V67" s="51"/>
      <c r="W67" s="51"/>
      <c r="X67" s="51"/>
      <c r="Y67" s="51"/>
      <c r="Z67" s="51"/>
      <c r="AA67" s="51"/>
      <c r="AB67" s="52"/>
    </row>
    <row r="68" spans="1:28" x14ac:dyDescent="0.45">
      <c r="A68" t="s">
        <v>74</v>
      </c>
      <c r="B68" t="str">
        <f t="shared" si="6"/>
        <v>Reasons for Retrospective Assessment</v>
      </c>
      <c r="D68" s="50"/>
      <c r="E68" s="51"/>
      <c r="F68" s="51"/>
      <c r="G68" s="51"/>
      <c r="H68" s="51"/>
      <c r="I68" s="77" t="s">
        <v>267</v>
      </c>
      <c r="J68" s="51"/>
      <c r="K68" s="51"/>
      <c r="L68" s="51"/>
      <c r="M68" s="51"/>
      <c r="N68" s="51"/>
      <c r="O68" s="51"/>
      <c r="P68" s="51"/>
      <c r="Q68" s="51"/>
      <c r="R68" s="51"/>
      <c r="S68" s="51"/>
      <c r="T68" s="51"/>
      <c r="U68" s="51"/>
      <c r="V68" s="51"/>
      <c r="W68" s="51"/>
      <c r="X68" s="51"/>
      <c r="Y68" s="51"/>
      <c r="Z68" s="51"/>
      <c r="AA68" s="51"/>
      <c r="AB68" s="52"/>
    </row>
    <row r="69" spans="1:28" x14ac:dyDescent="0.45">
      <c r="A69" t="s">
        <v>75</v>
      </c>
      <c r="B69" t="str">
        <f t="shared" si="6"/>
        <v>Contains severe procedures</v>
      </c>
      <c r="D69" s="50"/>
      <c r="E69" s="51"/>
      <c r="F69" s="51"/>
      <c r="G69" s="51"/>
      <c r="H69" s="51"/>
      <c r="I69" s="77" t="s">
        <v>79</v>
      </c>
      <c r="J69" s="51"/>
      <c r="K69" s="51"/>
      <c r="L69" s="51"/>
      <c r="M69" s="51"/>
      <c r="N69" s="51"/>
      <c r="O69" s="51"/>
      <c r="P69" s="51"/>
      <c r="Q69" s="51"/>
      <c r="R69" s="51"/>
      <c r="S69" s="51"/>
      <c r="T69" s="51"/>
      <c r="U69" s="51"/>
      <c r="V69" s="51"/>
      <c r="W69" s="51"/>
      <c r="X69" s="51"/>
      <c r="Y69" s="51"/>
      <c r="Z69" s="51"/>
      <c r="AA69" s="51"/>
      <c r="AB69" s="52"/>
    </row>
    <row r="70" spans="1:28" x14ac:dyDescent="0.45">
      <c r="A70" t="s">
        <v>76</v>
      </c>
      <c r="B70" t="str">
        <f t="shared" si="6"/>
        <v>Uses non-human primates</v>
      </c>
      <c r="D70" s="50"/>
      <c r="E70" s="51"/>
      <c r="F70" s="51"/>
      <c r="G70" s="51"/>
      <c r="H70" s="51"/>
      <c r="I70" s="77" t="s">
        <v>80</v>
      </c>
      <c r="J70" s="51"/>
      <c r="K70" s="51"/>
      <c r="L70" s="51"/>
      <c r="M70" s="51"/>
      <c r="N70" s="51"/>
      <c r="O70" s="51"/>
      <c r="P70" s="51"/>
      <c r="Q70" s="51"/>
      <c r="R70" s="51"/>
      <c r="S70" s="51"/>
      <c r="T70" s="51"/>
      <c r="U70" s="51"/>
      <c r="V70" s="51"/>
      <c r="W70" s="51"/>
      <c r="X70" s="51"/>
      <c r="Y70" s="51"/>
      <c r="Z70" s="51"/>
      <c r="AA70" s="51"/>
      <c r="AB70" s="52"/>
    </row>
    <row r="71" spans="1:28" x14ac:dyDescent="0.45">
      <c r="A71" t="s">
        <v>77</v>
      </c>
      <c r="B71" t="str">
        <f t="shared" si="6"/>
        <v>Other reason</v>
      </c>
      <c r="D71" s="50"/>
      <c r="E71" s="51"/>
      <c r="F71" s="51"/>
      <c r="G71" s="51"/>
      <c r="H71" s="51"/>
      <c r="I71" s="77" t="s">
        <v>81</v>
      </c>
      <c r="J71" s="51"/>
      <c r="K71" s="51"/>
      <c r="L71" s="51"/>
      <c r="M71" s="51"/>
      <c r="N71" s="51"/>
      <c r="O71" s="51"/>
      <c r="P71" s="51"/>
      <c r="Q71" s="51"/>
      <c r="R71" s="51"/>
      <c r="S71" s="51"/>
      <c r="T71" s="51"/>
      <c r="U71" s="51"/>
      <c r="V71" s="51"/>
      <c r="W71" s="51"/>
      <c r="X71" s="51"/>
      <c r="Y71" s="51"/>
      <c r="Z71" s="51"/>
      <c r="AA71" s="51"/>
      <c r="AB71" s="52"/>
    </row>
    <row r="72" spans="1:28" x14ac:dyDescent="0.45">
      <c r="A72" t="s">
        <v>78</v>
      </c>
      <c r="B72" t="str">
        <f t="shared" si="6"/>
        <v>Explain "Other reason"</v>
      </c>
      <c r="D72" s="50"/>
      <c r="E72" s="51"/>
      <c r="F72" s="51"/>
      <c r="G72" s="51"/>
      <c r="H72" s="51"/>
      <c r="I72" s="77" t="s">
        <v>268</v>
      </c>
      <c r="J72" s="51"/>
      <c r="K72" s="51"/>
      <c r="L72" s="51"/>
      <c r="M72" s="51"/>
      <c r="N72" s="51"/>
      <c r="O72" s="51"/>
      <c r="P72" s="51"/>
      <c r="Q72" s="51"/>
      <c r="R72" s="51"/>
      <c r="S72" s="51"/>
      <c r="T72" s="51"/>
      <c r="U72" s="51"/>
      <c r="V72" s="51"/>
      <c r="W72" s="51"/>
      <c r="X72" s="51"/>
      <c r="Y72" s="51"/>
      <c r="Z72" s="51"/>
      <c r="AA72" s="51"/>
      <c r="AB72" s="52"/>
    </row>
    <row r="73" spans="1:28" x14ac:dyDescent="0.45">
      <c r="A73" t="s">
        <v>82</v>
      </c>
      <c r="B73" t="str">
        <f t="shared" si="6"/>
        <v>At least one reason must be chosen!</v>
      </c>
      <c r="D73" s="50"/>
      <c r="E73" s="51"/>
      <c r="F73" s="51"/>
      <c r="G73" s="51"/>
      <c r="H73" s="51"/>
      <c r="I73" s="77" t="s">
        <v>317</v>
      </c>
      <c r="J73" s="51"/>
      <c r="K73" s="51"/>
      <c r="L73" s="51"/>
      <c r="M73" s="51"/>
      <c r="N73" s="51"/>
      <c r="O73" s="51"/>
      <c r="P73" s="51"/>
      <c r="Q73" s="51"/>
      <c r="R73" s="51"/>
      <c r="S73" s="51"/>
      <c r="T73" s="51"/>
      <c r="U73" s="51"/>
      <c r="V73" s="51"/>
      <c r="W73" s="51"/>
      <c r="X73" s="51"/>
      <c r="Y73" s="51"/>
      <c r="Z73" s="51"/>
      <c r="AA73" s="51"/>
      <c r="AB73" s="52"/>
    </row>
    <row r="74" spans="1:28" x14ac:dyDescent="0.45">
      <c r="A74" t="s">
        <v>83</v>
      </c>
      <c r="B74" t="str">
        <f t="shared" si="6"/>
        <v>Inconsistent value!</v>
      </c>
      <c r="D74" s="50"/>
      <c r="E74" s="51"/>
      <c r="F74" s="51"/>
      <c r="G74" s="51"/>
      <c r="H74" s="51"/>
      <c r="I74" s="77" t="s">
        <v>84</v>
      </c>
      <c r="J74" s="51"/>
      <c r="K74" s="51"/>
      <c r="L74" s="51"/>
      <c r="M74" s="51"/>
      <c r="N74" s="51"/>
      <c r="O74" s="51"/>
      <c r="P74" s="51"/>
      <c r="Q74" s="51"/>
      <c r="R74" s="51"/>
      <c r="S74" s="51"/>
      <c r="T74" s="51"/>
      <c r="U74" s="51"/>
      <c r="V74" s="51"/>
      <c r="W74" s="51"/>
      <c r="X74" s="51"/>
      <c r="Y74" s="51"/>
      <c r="Z74" s="51"/>
      <c r="AA74" s="51"/>
      <c r="AB74" s="52"/>
    </row>
    <row r="75" spans="1:28" x14ac:dyDescent="0.45">
      <c r="A75" t="s">
        <v>296</v>
      </c>
      <c r="B75" t="str">
        <f t="shared" si="6"/>
        <v>RA national identifier</v>
      </c>
      <c r="D75" s="50"/>
      <c r="E75" s="51"/>
      <c r="F75" s="51"/>
      <c r="G75" s="51"/>
      <c r="H75" s="51"/>
      <c r="I75" s="77" t="s">
        <v>297</v>
      </c>
      <c r="J75" s="51"/>
      <c r="K75" s="51"/>
      <c r="L75" s="51"/>
      <c r="M75" s="51"/>
      <c r="N75" s="51"/>
      <c r="O75" s="51"/>
      <c r="P75" s="51"/>
      <c r="Q75" s="51"/>
      <c r="R75" s="51"/>
      <c r="S75" s="51"/>
      <c r="T75" s="51"/>
      <c r="U75" s="51"/>
      <c r="V75" s="51"/>
      <c r="W75" s="51"/>
      <c r="X75" s="51"/>
      <c r="Y75" s="51"/>
      <c r="Z75" s="51"/>
      <c r="AA75" s="51"/>
      <c r="AB75" s="52"/>
    </row>
    <row r="76" spans="1:28" x14ac:dyDescent="0.45">
      <c r="A76" t="s">
        <v>261</v>
      </c>
      <c r="B76" t="str">
        <f t="shared" ref="B76" si="7">IF(TRIM(HLOOKUP(language_or_default,textTranslations,MATCH(A76,text,0),FALSE))="",HLOOKUP("en",textTranslations,MATCH(A76,text,0),FALSE),HLOOKUP(language_or_default,textTranslations,MATCH(A76,text,0),FALSE))</f>
        <v>NTS identifier</v>
      </c>
      <c r="D76" s="50"/>
      <c r="E76" s="51"/>
      <c r="F76" s="51"/>
      <c r="G76" s="51"/>
      <c r="H76" s="51"/>
      <c r="I76" s="77" t="s">
        <v>262</v>
      </c>
      <c r="J76" s="51"/>
      <c r="K76" s="51"/>
      <c r="L76" s="51"/>
      <c r="M76" s="51"/>
      <c r="N76" s="51"/>
      <c r="O76" s="51"/>
      <c r="P76" s="51"/>
      <c r="Q76" s="51"/>
      <c r="R76" s="51"/>
      <c r="S76" s="51"/>
      <c r="T76" s="51"/>
      <c r="U76" s="51"/>
      <c r="V76" s="51"/>
      <c r="W76" s="51"/>
      <c r="X76" s="51"/>
      <c r="Y76" s="51"/>
      <c r="Z76" s="51"/>
      <c r="AA76" s="51"/>
      <c r="AB76" s="52"/>
    </row>
    <row r="77" spans="1:28" x14ac:dyDescent="0.45">
      <c r="A77" t="s">
        <v>294</v>
      </c>
      <c r="B77" t="str">
        <f t="shared" ref="B77" si="8">IF(TRIM(HLOOKUP(language_or_default,textTranslations,MATCH(A77,text,0),FALSE))="",HLOOKUP("en",textTranslations,MATCH(A77,text,0),FALSE),HLOOKUP(language_or_default,textTranslations,MATCH(A77,text,0),FALSE))</f>
        <v>NTS national identifier</v>
      </c>
      <c r="D77" s="50"/>
      <c r="E77" s="51"/>
      <c r="F77" s="51"/>
      <c r="G77" s="51"/>
      <c r="H77" s="51"/>
      <c r="I77" s="77" t="s">
        <v>295</v>
      </c>
      <c r="J77" s="51"/>
      <c r="K77" s="51"/>
      <c r="L77" s="51"/>
      <c r="M77" s="51"/>
      <c r="N77" s="51"/>
      <c r="O77" s="51"/>
      <c r="P77" s="51"/>
      <c r="Q77" s="51"/>
      <c r="R77" s="51"/>
      <c r="S77" s="51"/>
      <c r="T77" s="51"/>
      <c r="U77" s="51"/>
      <c r="V77" s="51"/>
      <c r="W77" s="51"/>
      <c r="X77" s="51"/>
      <c r="Y77" s="51"/>
      <c r="Z77" s="51"/>
      <c r="AA77" s="51"/>
      <c r="AB77" s="52"/>
    </row>
    <row r="78" spans="1:28" x14ac:dyDescent="0.45">
      <c r="A78" t="s">
        <v>216</v>
      </c>
      <c r="B78" t="str">
        <f t="shared" ref="B78:B94" si="9">IF(TRIM(HLOOKUP(language_or_default,textTranslations,MATCH(A78,text,0),FALSE))="",HLOOKUP("en",textTranslations,MATCH(A78,text,0),FALSE),HLOOKUP(language_or_default,textTranslations,MATCH(A78,text,0),FALSE))</f>
        <v>Total number must be higher than 0!</v>
      </c>
      <c r="D78" s="50"/>
      <c r="E78" s="51"/>
      <c r="F78" s="51"/>
      <c r="G78" s="51"/>
      <c r="H78" s="51"/>
      <c r="I78" s="77" t="s">
        <v>219</v>
      </c>
      <c r="J78" s="51"/>
      <c r="K78" s="51"/>
      <c r="L78" s="51"/>
      <c r="M78" s="51"/>
      <c r="N78" s="51"/>
      <c r="O78" s="51"/>
      <c r="P78" s="51"/>
      <c r="Q78" s="51"/>
      <c r="R78" s="51"/>
      <c r="S78" s="51"/>
      <c r="T78" s="51"/>
      <c r="U78" s="51"/>
      <c r="V78" s="51"/>
      <c r="W78" s="51"/>
      <c r="X78" s="51"/>
      <c r="Y78" s="51"/>
      <c r="Z78" s="51"/>
      <c r="AA78" s="51"/>
      <c r="AB78" s="52"/>
    </row>
    <row r="79" spans="1:28" x14ac:dyDescent="0.45">
      <c r="A79" t="s">
        <v>217</v>
      </c>
      <c r="B79" t="str">
        <f t="shared" si="9"/>
        <v>Species must be selected!</v>
      </c>
      <c r="D79" s="50"/>
      <c r="E79" s="51"/>
      <c r="F79" s="51"/>
      <c r="G79" s="51"/>
      <c r="H79" s="51"/>
      <c r="I79" s="77" t="s">
        <v>218</v>
      </c>
      <c r="J79" s="51"/>
      <c r="K79" s="51"/>
      <c r="L79" s="51"/>
      <c r="M79" s="51"/>
      <c r="N79" s="51"/>
      <c r="O79" s="51"/>
      <c r="P79" s="51"/>
      <c r="Q79" s="51"/>
      <c r="R79" s="51"/>
      <c r="S79" s="51"/>
      <c r="T79" s="51"/>
      <c r="U79" s="51"/>
      <c r="V79" s="51"/>
      <c r="W79" s="51"/>
      <c r="X79" s="51"/>
      <c r="Y79" s="51"/>
      <c r="Z79" s="51"/>
      <c r="AA79" s="51"/>
      <c r="AB79" s="52"/>
    </row>
    <row r="80" spans="1:28" x14ac:dyDescent="0.45">
      <c r="A80" t="s">
        <v>221</v>
      </c>
      <c r="B80" t="str">
        <f t="shared" si="9"/>
        <v>At least 1 row!</v>
      </c>
      <c r="D80" s="50"/>
      <c r="E80" s="51"/>
      <c r="F80" s="51"/>
      <c r="G80" s="51"/>
      <c r="H80" s="51"/>
      <c r="I80" s="77" t="s">
        <v>220</v>
      </c>
      <c r="J80" s="51"/>
      <c r="K80" s="51"/>
      <c r="L80" s="51"/>
      <c r="M80" s="51"/>
      <c r="N80" s="51"/>
      <c r="O80" s="51"/>
      <c r="P80" s="51"/>
      <c r="Q80" s="51"/>
      <c r="R80" s="51"/>
      <c r="S80" s="51"/>
      <c r="T80" s="51"/>
      <c r="U80" s="51"/>
      <c r="V80" s="51"/>
      <c r="W80" s="51"/>
      <c r="X80" s="51"/>
      <c r="Y80" s="51"/>
      <c r="Z80" s="51"/>
      <c r="AA80" s="51"/>
      <c r="AB80" s="52"/>
    </row>
    <row r="81" spans="1:28" x14ac:dyDescent="0.45">
      <c r="A81" t="s">
        <v>222</v>
      </c>
      <c r="B81" t="str">
        <f t="shared" si="9"/>
        <v>Species</v>
      </c>
      <c r="D81" s="50"/>
      <c r="E81" s="51"/>
      <c r="F81" s="51"/>
      <c r="G81" s="51"/>
      <c r="H81" s="51"/>
      <c r="I81" s="77" t="s">
        <v>98</v>
      </c>
      <c r="J81" s="51"/>
      <c r="K81" s="51"/>
      <c r="L81" s="51"/>
      <c r="M81" s="51"/>
      <c r="N81" s="51"/>
      <c r="O81" s="51"/>
      <c r="P81" s="51"/>
      <c r="Q81" s="51"/>
      <c r="R81" s="51"/>
      <c r="S81" s="51"/>
      <c r="T81" s="51"/>
      <c r="U81" s="51"/>
      <c r="V81" s="51"/>
      <c r="W81" s="51"/>
      <c r="X81" s="51"/>
      <c r="Y81" s="51"/>
      <c r="Z81" s="51"/>
      <c r="AA81" s="51"/>
      <c r="AB81" s="52"/>
    </row>
    <row r="82" spans="1:28" x14ac:dyDescent="0.45">
      <c r="A82" t="s">
        <v>223</v>
      </c>
      <c r="B82" t="str">
        <f t="shared" si="9"/>
        <v>Non-recovery</v>
      </c>
      <c r="D82" s="50"/>
      <c r="E82" s="51"/>
      <c r="F82" s="51"/>
      <c r="G82" s="51"/>
      <c r="H82" s="51"/>
      <c r="I82" s="77" t="s">
        <v>101</v>
      </c>
      <c r="J82" s="51"/>
      <c r="K82" s="51"/>
      <c r="L82" s="51"/>
      <c r="M82" s="51"/>
      <c r="N82" s="51"/>
      <c r="O82" s="51"/>
      <c r="P82" s="51"/>
      <c r="Q82" s="51"/>
      <c r="R82" s="51"/>
      <c r="S82" s="51"/>
      <c r="T82" s="51"/>
      <c r="U82" s="51"/>
      <c r="V82" s="51"/>
      <c r="W82" s="51"/>
      <c r="X82" s="51"/>
      <c r="Y82" s="51"/>
      <c r="Z82" s="51"/>
      <c r="AA82" s="51"/>
      <c r="AB82" s="52"/>
    </row>
    <row r="83" spans="1:28" x14ac:dyDescent="0.45">
      <c r="A83" t="s">
        <v>224</v>
      </c>
      <c r="B83" t="str">
        <f t="shared" si="9"/>
        <v>Mild</v>
      </c>
      <c r="D83" s="50"/>
      <c r="E83" s="51"/>
      <c r="F83" s="51"/>
      <c r="G83" s="51"/>
      <c r="H83" s="51"/>
      <c r="I83" s="77" t="s">
        <v>97</v>
      </c>
      <c r="J83" s="51"/>
      <c r="K83" s="51"/>
      <c r="L83" s="51"/>
      <c r="M83" s="51"/>
      <c r="N83" s="51"/>
      <c r="O83" s="51"/>
      <c r="P83" s="51"/>
      <c r="Q83" s="51"/>
      <c r="R83" s="51"/>
      <c r="S83" s="51"/>
      <c r="T83" s="51"/>
      <c r="U83" s="51"/>
      <c r="V83" s="51"/>
      <c r="W83" s="51"/>
      <c r="X83" s="51"/>
      <c r="Y83" s="51"/>
      <c r="Z83" s="51"/>
      <c r="AA83" s="51"/>
      <c r="AB83" s="52"/>
    </row>
    <row r="84" spans="1:28" x14ac:dyDescent="0.45">
      <c r="A84" t="s">
        <v>225</v>
      </c>
      <c r="B84" t="str">
        <f t="shared" si="9"/>
        <v>Moderate</v>
      </c>
      <c r="D84" s="50"/>
      <c r="E84" s="51"/>
      <c r="F84" s="51"/>
      <c r="G84" s="51"/>
      <c r="H84" s="51"/>
      <c r="I84" s="77" t="s">
        <v>99</v>
      </c>
      <c r="J84" s="51"/>
      <c r="K84" s="51"/>
      <c r="L84" s="51"/>
      <c r="M84" s="51"/>
      <c r="N84" s="51"/>
      <c r="O84" s="51"/>
      <c r="P84" s="51"/>
      <c r="Q84" s="51"/>
      <c r="R84" s="51"/>
      <c r="S84" s="51"/>
      <c r="T84" s="51"/>
      <c r="U84" s="51"/>
      <c r="V84" s="51"/>
      <c r="W84" s="51"/>
      <c r="X84" s="51"/>
      <c r="Y84" s="51"/>
      <c r="Z84" s="51"/>
      <c r="AA84" s="51"/>
      <c r="AB84" s="52"/>
    </row>
    <row r="85" spans="1:28" x14ac:dyDescent="0.45">
      <c r="A85" t="s">
        <v>226</v>
      </c>
      <c r="B85" t="str">
        <f t="shared" si="9"/>
        <v>Severe</v>
      </c>
      <c r="D85" s="50"/>
      <c r="E85" s="51"/>
      <c r="F85" s="51"/>
      <c r="G85" s="51"/>
      <c r="H85" s="51"/>
      <c r="I85" s="77" t="s">
        <v>100</v>
      </c>
      <c r="J85" s="51"/>
      <c r="K85" s="51"/>
      <c r="L85" s="51"/>
      <c r="M85" s="51"/>
      <c r="N85" s="51"/>
      <c r="O85" s="51"/>
      <c r="P85" s="51"/>
      <c r="Q85" s="51"/>
      <c r="R85" s="51"/>
      <c r="S85" s="51"/>
      <c r="T85" s="51"/>
      <c r="U85" s="51"/>
      <c r="V85" s="51"/>
      <c r="W85" s="51"/>
      <c r="X85" s="51"/>
      <c r="Y85" s="51"/>
      <c r="Z85" s="51"/>
      <c r="AA85" s="51"/>
      <c r="AB85" s="52"/>
    </row>
    <row r="86" spans="1:28" x14ac:dyDescent="0.45">
      <c r="A86" t="s">
        <v>227</v>
      </c>
      <c r="B86" t="str">
        <f t="shared" si="9"/>
        <v>Total number</v>
      </c>
      <c r="D86" s="50"/>
      <c r="E86" s="51"/>
      <c r="F86" s="51"/>
      <c r="G86" s="51"/>
      <c r="H86" s="51"/>
      <c r="I86" s="77" t="s">
        <v>11</v>
      </c>
      <c r="J86" s="51"/>
      <c r="K86" s="51"/>
      <c r="L86" s="51"/>
      <c r="M86" s="51"/>
      <c r="N86" s="51"/>
      <c r="O86" s="51"/>
      <c r="P86" s="51"/>
      <c r="Q86" s="51"/>
      <c r="R86" s="51"/>
      <c r="S86" s="51"/>
      <c r="T86" s="51"/>
      <c r="U86" s="51"/>
      <c r="V86" s="51"/>
      <c r="W86" s="51"/>
      <c r="X86" s="51"/>
      <c r="Y86" s="51"/>
      <c r="Z86" s="51"/>
      <c r="AA86" s="51"/>
      <c r="AB86" s="52"/>
    </row>
    <row r="87" spans="1:28" x14ac:dyDescent="0.45">
      <c r="A87" t="s">
        <v>235</v>
      </c>
      <c r="B87" t="str">
        <f t="shared" si="9"/>
        <v>Explain briefly whether, and to what extent, the objectives set out in the authorised project have been achieved. Provide reasons if objectives have not been attained.
Have there been any other significant findings?
What benefits have resulted from the work to date, and are further benefits expected?
Have the results of this project been disseminated, including where hypotheses are not proven? If so, describe how. If not, indicate how and when results are expected to be publicised.</v>
      </c>
      <c r="D87" s="50"/>
      <c r="E87" s="51"/>
      <c r="F87" s="51"/>
      <c r="G87" s="51"/>
      <c r="H87" s="51"/>
      <c r="I87" s="77" t="s">
        <v>234</v>
      </c>
      <c r="J87" s="51"/>
      <c r="K87" s="51"/>
      <c r="L87" s="51"/>
      <c r="M87" s="51"/>
      <c r="N87" s="51"/>
      <c r="O87" s="51"/>
      <c r="P87" s="51"/>
      <c r="Q87" s="51"/>
      <c r="R87" s="51"/>
      <c r="S87" s="51"/>
      <c r="T87" s="51"/>
      <c r="U87" s="51"/>
      <c r="V87" s="51"/>
      <c r="W87" s="51"/>
      <c r="X87" s="51"/>
      <c r="Y87" s="51"/>
      <c r="Z87" s="51"/>
      <c r="AA87" s="51"/>
      <c r="AB87" s="52"/>
    </row>
    <row r="88" spans="1:28" x14ac:dyDescent="0.45">
      <c r="A88" t="s">
        <v>240</v>
      </c>
      <c r="B88" t="str">
        <f t="shared" si="9"/>
        <v>How do numbers of animals used and actual severities compare with those estimated? Where the actual numbers are higher than the estimated numbers, please provide an explanation. Where the actual numbers are lower, please provide an explanation unless that difference is a result of Reduction or Refinement?</v>
      </c>
      <c r="D88" s="50"/>
      <c r="E88" s="51"/>
      <c r="F88" s="51"/>
      <c r="G88" s="51"/>
      <c r="H88" s="51"/>
      <c r="I88" s="77" t="s">
        <v>238</v>
      </c>
      <c r="J88" s="51"/>
      <c r="K88" s="51"/>
      <c r="L88" s="51"/>
      <c r="M88" s="51"/>
      <c r="N88" s="51"/>
      <c r="O88" s="51"/>
      <c r="P88" s="51"/>
      <c r="Q88" s="51"/>
      <c r="R88" s="51"/>
      <c r="S88" s="51"/>
      <c r="T88" s="51"/>
      <c r="U88" s="51"/>
      <c r="V88" s="51"/>
      <c r="W88" s="51"/>
      <c r="X88" s="51"/>
      <c r="Y88" s="51"/>
      <c r="Z88" s="51"/>
      <c r="AA88" s="51"/>
      <c r="AB88" s="52"/>
    </row>
    <row r="89" spans="1:28" x14ac:dyDescent="0.45">
      <c r="A89" t="s">
        <v>243</v>
      </c>
      <c r="B89" t="str">
        <f t="shared" si="9"/>
        <v>How does the fate of animals kept alive at the end of the study compare with the estimated fate? Please provide an explanation.</v>
      </c>
      <c r="D89" s="50"/>
      <c r="E89" s="51"/>
      <c r="F89" s="51"/>
      <c r="G89" s="51"/>
      <c r="H89" s="51"/>
      <c r="I89" s="77" t="s">
        <v>244</v>
      </c>
      <c r="J89" s="51"/>
      <c r="K89" s="51"/>
      <c r="L89" s="51"/>
      <c r="M89" s="51"/>
      <c r="N89" s="51"/>
      <c r="O89" s="51"/>
      <c r="P89" s="51"/>
      <c r="Q89" s="51"/>
      <c r="R89" s="51"/>
      <c r="S89" s="51"/>
      <c r="T89" s="51"/>
      <c r="U89" s="51"/>
      <c r="V89" s="51"/>
      <c r="W89" s="51"/>
      <c r="X89" s="51"/>
      <c r="Y89" s="51"/>
      <c r="Z89" s="51"/>
      <c r="AA89" s="51"/>
      <c r="AB89" s="52"/>
    </row>
    <row r="90" spans="1:28" x14ac:dyDescent="0.45">
      <c r="A90" t="s">
        <v>247</v>
      </c>
      <c r="B90" t="str">
        <f t="shared" si="9"/>
        <v>With the knowledge obtained from this project, have any new approaches that could replace some or all of the use of animals in similar projects been identified/developed (including the development/validation of new in vitro or in silico techniques)?</v>
      </c>
      <c r="D90" s="50"/>
      <c r="E90" s="51"/>
      <c r="F90" s="51"/>
      <c r="G90" s="51"/>
      <c r="H90" s="51"/>
      <c r="I90" s="77" t="s">
        <v>248</v>
      </c>
      <c r="J90" s="51"/>
      <c r="K90" s="51"/>
      <c r="L90" s="51"/>
      <c r="M90" s="51"/>
      <c r="N90" s="51"/>
      <c r="O90" s="51"/>
      <c r="P90" s="51"/>
      <c r="Q90" s="51"/>
      <c r="R90" s="51"/>
      <c r="S90" s="51"/>
      <c r="T90" s="51"/>
      <c r="U90" s="51"/>
      <c r="V90" s="51"/>
      <c r="W90" s="51"/>
      <c r="X90" s="51"/>
      <c r="Y90" s="51"/>
      <c r="Z90" s="51"/>
      <c r="AA90" s="51"/>
      <c r="AB90" s="52"/>
    </row>
    <row r="91" spans="1:28" x14ac:dyDescent="0.45">
      <c r="A91" t="s">
        <v>250</v>
      </c>
      <c r="B91" t="str">
        <f t="shared" si="9"/>
        <v>With the knowledge obtained from this project, could the experimental design be improved to enable any further reduction of the use of animals, and if so, how? 
Provide an explanation where numbers of animals used were lower than those originally estimated.</v>
      </c>
      <c r="D91" s="50"/>
      <c r="E91" s="51"/>
      <c r="F91" s="51"/>
      <c r="G91" s="51"/>
      <c r="H91" s="51"/>
      <c r="I91" s="77" t="s">
        <v>251</v>
      </c>
      <c r="J91" s="51"/>
      <c r="K91" s="51"/>
      <c r="L91" s="51"/>
      <c r="M91" s="51"/>
      <c r="N91" s="51"/>
      <c r="O91" s="51"/>
      <c r="P91" s="51"/>
      <c r="Q91" s="51"/>
      <c r="R91" s="51"/>
      <c r="S91" s="51"/>
      <c r="T91" s="51"/>
      <c r="U91" s="51"/>
      <c r="V91" s="51"/>
      <c r="W91" s="51"/>
      <c r="X91" s="51"/>
      <c r="Y91" s="51"/>
      <c r="Z91" s="51"/>
      <c r="AA91" s="51"/>
      <c r="AB91" s="52"/>
    </row>
    <row r="92" spans="1:28" x14ac:dyDescent="0.45">
      <c r="A92" t="s">
        <v>253</v>
      </c>
      <c r="B92" t="str">
        <f t="shared" si="9"/>
        <v>Provide an explanation where the actual severities were lower than those originally estimated.
With the new knowledge obtained from this project, are the animal models used still the most appropriate? Please specify per species/model, where appropriate.
List any novel refinements introduced during the project to reduce harm to the animals or to improve their welfare. 
What are the potential opportunities for further refinement in the future, for example, emerging technologies, techniques, improved welfare assessment methods, earlier endpoints, housing/husbandry measures?</v>
      </c>
      <c r="D92" s="50"/>
      <c r="E92" s="51"/>
      <c r="F92" s="51"/>
      <c r="G92" s="51"/>
      <c r="H92" s="51"/>
      <c r="I92" s="77" t="s">
        <v>254</v>
      </c>
      <c r="J92" s="51"/>
      <c r="K92" s="51"/>
      <c r="L92" s="51"/>
      <c r="M92" s="51"/>
      <c r="N92" s="51"/>
      <c r="O92" s="51"/>
      <c r="P92" s="51"/>
      <c r="Q92" s="51"/>
      <c r="R92" s="51"/>
      <c r="S92" s="51"/>
      <c r="T92" s="51"/>
      <c r="U92" s="51"/>
      <c r="V92" s="51"/>
      <c r="W92" s="51"/>
      <c r="X92" s="51"/>
      <c r="Y92" s="51"/>
      <c r="Z92" s="51"/>
      <c r="AA92" s="51"/>
      <c r="AB92" s="52"/>
    </row>
    <row r="93" spans="1:28" x14ac:dyDescent="0.45">
      <c r="A93" t="s">
        <v>256</v>
      </c>
      <c r="B93" t="str">
        <f t="shared" si="9"/>
        <v>How are the findings for further implementation of the Three Rs disseminated?</v>
      </c>
      <c r="D93" s="50"/>
      <c r="E93" s="51"/>
      <c r="F93" s="51"/>
      <c r="G93" s="51"/>
      <c r="H93" s="51"/>
      <c r="I93" s="77" t="s">
        <v>257</v>
      </c>
      <c r="J93" s="51"/>
      <c r="K93" s="51"/>
      <c r="L93" s="51"/>
      <c r="M93" s="51"/>
      <c r="N93" s="51"/>
      <c r="O93" s="51"/>
      <c r="P93" s="51"/>
      <c r="Q93" s="51"/>
      <c r="R93" s="51"/>
      <c r="S93" s="51"/>
      <c r="T93" s="51"/>
      <c r="U93" s="51"/>
      <c r="V93" s="51"/>
      <c r="W93" s="51"/>
      <c r="X93" s="51"/>
      <c r="Y93" s="51"/>
      <c r="Z93" s="51"/>
      <c r="AA93" s="51"/>
      <c r="AB93" s="52"/>
    </row>
    <row r="94" spans="1:28" x14ac:dyDescent="0.45">
      <c r="A94" t="s">
        <v>228</v>
      </c>
      <c r="B94" t="str">
        <f t="shared" si="9"/>
        <v>Numbers of animals per actual severity</v>
      </c>
      <c r="D94" s="50"/>
      <c r="E94" s="51"/>
      <c r="F94" s="51"/>
      <c r="G94" s="51"/>
      <c r="H94" s="51"/>
      <c r="I94" s="77" t="s">
        <v>269</v>
      </c>
      <c r="J94" s="51"/>
      <c r="K94" s="51"/>
      <c r="L94" s="51"/>
      <c r="M94" s="51"/>
      <c r="N94" s="51"/>
      <c r="O94" s="51"/>
      <c r="P94" s="51"/>
      <c r="Q94" s="51"/>
      <c r="R94" s="51"/>
      <c r="S94" s="51"/>
      <c r="T94" s="51"/>
      <c r="U94" s="51"/>
      <c r="V94" s="51"/>
      <c r="W94" s="51"/>
      <c r="X94" s="51"/>
      <c r="Y94" s="51"/>
      <c r="Z94" s="51"/>
      <c r="AA94" s="51"/>
      <c r="AB94" s="52"/>
    </row>
    <row r="95" spans="1:28" x14ac:dyDescent="0.45">
      <c r="A95" t="s">
        <v>265</v>
      </c>
      <c r="B95" t="str">
        <f t="shared" si="6"/>
        <v>Identifier of the NTS to which this RA refers.</v>
      </c>
      <c r="D95" s="50"/>
      <c r="E95" s="51"/>
      <c r="F95" s="51"/>
      <c r="G95" s="51"/>
      <c r="H95" s="51"/>
      <c r="I95" s="78" t="s">
        <v>363</v>
      </c>
      <c r="J95" s="51"/>
      <c r="K95" s="51"/>
      <c r="L95" s="51"/>
      <c r="M95" s="51"/>
      <c r="N95" s="51"/>
      <c r="O95" s="51"/>
      <c r="P95" s="51"/>
      <c r="Q95" s="51"/>
      <c r="R95" s="51"/>
      <c r="S95" s="51"/>
      <c r="T95" s="51"/>
      <c r="U95" s="51"/>
      <c r="V95" s="51"/>
      <c r="W95" s="51"/>
      <c r="X95" s="51"/>
      <c r="Y95" s="51"/>
      <c r="Z95" s="51"/>
      <c r="AA95" s="51"/>
      <c r="AB95" s="52"/>
    </row>
    <row r="96" spans="1:28" x14ac:dyDescent="0.45">
      <c r="A96" s="29" t="s">
        <v>266</v>
      </c>
      <c r="B96" t="str">
        <f t="shared" si="6"/>
        <v>as per Non-technical Project Summary</v>
      </c>
      <c r="D96" s="50"/>
      <c r="E96" s="51"/>
      <c r="F96" s="51"/>
      <c r="G96" s="51"/>
      <c r="H96" s="51"/>
      <c r="I96" s="78" t="s">
        <v>362</v>
      </c>
      <c r="J96" s="51"/>
      <c r="K96" s="51"/>
      <c r="L96" s="51"/>
      <c r="M96" s="51"/>
      <c r="N96" s="51"/>
      <c r="O96" s="51"/>
      <c r="P96" s="51"/>
      <c r="Q96" s="51"/>
      <c r="R96" s="51"/>
      <c r="S96" s="51"/>
      <c r="T96" s="51"/>
      <c r="U96" s="51"/>
      <c r="V96" s="51"/>
      <c r="W96" s="51"/>
      <c r="X96" s="51"/>
      <c r="Y96" s="51"/>
      <c r="Z96" s="51"/>
      <c r="AA96" s="51"/>
      <c r="AB96" s="52"/>
    </row>
    <row r="97" spans="1:28" x14ac:dyDescent="0.45">
      <c r="A97" s="29" t="s">
        <v>298</v>
      </c>
      <c r="B97" t="str">
        <f t="shared" ref="B97:B101" si="10">IF(TRIM(HLOOKUP(language_or_default,textTranslations,MATCH(A97,text,0),FALSE))="",HLOOKUP("en",textTranslations,MATCH(A97,text,0),FALSE),HLOOKUP(language_or_default,textTranslations,MATCH(A97,text,0),FALSE))</f>
        <v>National field 1</v>
      </c>
      <c r="D97" s="50"/>
      <c r="E97" s="51"/>
      <c r="F97" s="51"/>
      <c r="G97" s="51"/>
      <c r="H97" s="51"/>
      <c r="I97" s="78" t="s">
        <v>368</v>
      </c>
      <c r="J97" s="51"/>
      <c r="K97" s="51"/>
      <c r="L97" s="51"/>
      <c r="M97" s="51"/>
      <c r="N97" s="51"/>
      <c r="O97" s="51"/>
      <c r="P97" s="51"/>
      <c r="Q97" s="51"/>
      <c r="R97" s="51"/>
      <c r="S97" s="51"/>
      <c r="T97" s="51"/>
      <c r="U97" s="51"/>
      <c r="V97" s="51"/>
      <c r="W97" s="51"/>
      <c r="X97" s="51"/>
      <c r="Y97" s="51"/>
      <c r="Z97" s="51"/>
      <c r="AA97" s="51"/>
      <c r="AB97" s="52"/>
    </row>
    <row r="98" spans="1:28" x14ac:dyDescent="0.45">
      <c r="A98" s="29" t="s">
        <v>299</v>
      </c>
      <c r="B98" t="str">
        <f t="shared" si="10"/>
        <v>National field 2</v>
      </c>
      <c r="D98" s="50"/>
      <c r="E98" s="51"/>
      <c r="F98" s="51"/>
      <c r="G98" s="51"/>
      <c r="H98" s="51"/>
      <c r="I98" s="78" t="s">
        <v>369</v>
      </c>
      <c r="J98" s="51"/>
      <c r="K98" s="51"/>
      <c r="L98" s="51"/>
      <c r="M98" s="51"/>
      <c r="N98" s="51"/>
      <c r="O98" s="51"/>
      <c r="P98" s="51"/>
      <c r="Q98" s="51"/>
      <c r="R98" s="51"/>
      <c r="S98" s="51"/>
      <c r="T98" s="51"/>
      <c r="U98" s="51"/>
      <c r="V98" s="51"/>
      <c r="W98" s="51"/>
      <c r="X98" s="51"/>
      <c r="Y98" s="51"/>
      <c r="Z98" s="51"/>
      <c r="AA98" s="51"/>
      <c r="AB98" s="52"/>
    </row>
    <row r="99" spans="1:28" x14ac:dyDescent="0.45">
      <c r="A99" s="29" t="s">
        <v>300</v>
      </c>
      <c r="B99" t="str">
        <f t="shared" si="10"/>
        <v>National field 3</v>
      </c>
      <c r="D99" s="50"/>
      <c r="E99" s="51"/>
      <c r="F99" s="51"/>
      <c r="G99" s="51"/>
      <c r="H99" s="51"/>
      <c r="I99" s="78" t="s">
        <v>370</v>
      </c>
      <c r="J99" s="51"/>
      <c r="K99" s="51"/>
      <c r="L99" s="51"/>
      <c r="M99" s="51"/>
      <c r="N99" s="51"/>
      <c r="O99" s="51"/>
      <c r="P99" s="51"/>
      <c r="Q99" s="51"/>
      <c r="R99" s="51"/>
      <c r="S99" s="51"/>
      <c r="T99" s="51"/>
      <c r="U99" s="51"/>
      <c r="V99" s="51"/>
      <c r="W99" s="51"/>
      <c r="X99" s="51"/>
      <c r="Y99" s="51"/>
      <c r="Z99" s="51"/>
      <c r="AA99" s="51"/>
      <c r="AB99" s="52"/>
    </row>
    <row r="100" spans="1:28" x14ac:dyDescent="0.45">
      <c r="A100" s="29" t="s">
        <v>320</v>
      </c>
      <c r="B100" t="str">
        <f t="shared" si="10"/>
        <v>National field 4</v>
      </c>
      <c r="D100" s="50"/>
      <c r="E100" s="51"/>
      <c r="F100" s="51"/>
      <c r="G100" s="51"/>
      <c r="H100" s="51"/>
      <c r="I100" s="78" t="s">
        <v>371</v>
      </c>
      <c r="J100" s="51"/>
      <c r="K100" s="51"/>
      <c r="L100" s="51"/>
      <c r="M100" s="51"/>
      <c r="N100" s="51"/>
      <c r="O100" s="51"/>
      <c r="P100" s="51"/>
      <c r="Q100" s="51"/>
      <c r="R100" s="51"/>
      <c r="S100" s="51"/>
      <c r="T100" s="51"/>
      <c r="U100" s="51"/>
      <c r="V100" s="51"/>
      <c r="W100" s="51"/>
      <c r="X100" s="51"/>
      <c r="Y100" s="51"/>
      <c r="Z100" s="51"/>
      <c r="AA100" s="51"/>
      <c r="AB100" s="52"/>
    </row>
    <row r="101" spans="1:28" x14ac:dyDescent="0.45">
      <c r="A101" s="29" t="s">
        <v>321</v>
      </c>
      <c r="B101" t="str">
        <f t="shared" si="10"/>
        <v>National field 5</v>
      </c>
      <c r="D101" s="50"/>
      <c r="E101" s="51"/>
      <c r="F101" s="51"/>
      <c r="G101" s="51"/>
      <c r="H101" s="51"/>
      <c r="I101" s="78" t="s">
        <v>372</v>
      </c>
      <c r="J101" s="51"/>
      <c r="K101" s="51"/>
      <c r="L101" s="51"/>
      <c r="M101" s="51"/>
      <c r="N101" s="51"/>
      <c r="O101" s="51"/>
      <c r="P101" s="51"/>
      <c r="Q101" s="51"/>
      <c r="R101" s="51"/>
      <c r="S101" s="51"/>
      <c r="T101" s="51"/>
      <c r="U101" s="51"/>
      <c r="V101" s="51"/>
      <c r="W101" s="51"/>
      <c r="X101" s="51"/>
      <c r="Y101" s="51"/>
      <c r="Z101" s="51"/>
      <c r="AA101" s="51"/>
      <c r="AB101" s="52"/>
    </row>
    <row r="102" spans="1:28" x14ac:dyDescent="0.45">
      <c r="A102" s="29" t="s">
        <v>301</v>
      </c>
      <c r="B102" t="str">
        <f t="shared" ref="B102:B103" si="11">IF(TRIM(HLOOKUP(language_or_default,textTranslations,MATCH(A102,text,0),FALSE))="",HLOOKUP("en",textTranslations,MATCH(A102,text,0),FALSE),HLOOKUP(language_or_default,textTranslations,MATCH(A102,text,0),FALSE))</f>
        <v>Additional fields</v>
      </c>
      <c r="D102" s="50"/>
      <c r="E102" s="51"/>
      <c r="F102" s="51"/>
      <c r="G102" s="51"/>
      <c r="H102" s="51"/>
      <c r="I102" s="78" t="s">
        <v>302</v>
      </c>
      <c r="J102" s="51"/>
      <c r="K102" s="51"/>
      <c r="L102" s="51"/>
      <c r="M102" s="51"/>
      <c r="N102" s="51"/>
      <c r="O102" s="51"/>
      <c r="P102" s="51"/>
      <c r="Q102" s="51"/>
      <c r="R102" s="51"/>
      <c r="S102" s="51"/>
      <c r="T102" s="51"/>
      <c r="U102" s="51"/>
      <c r="V102" s="51"/>
      <c r="W102" s="51"/>
      <c r="X102" s="51"/>
      <c r="Y102" s="51"/>
      <c r="Z102" s="51"/>
      <c r="AA102" s="51"/>
      <c r="AB102" s="52"/>
    </row>
    <row r="103" spans="1:28" x14ac:dyDescent="0.45">
      <c r="A103" s="29" t="s">
        <v>303</v>
      </c>
      <c r="B103" t="str">
        <f t="shared" si="11"/>
        <v>Whether the particular field is applicable or not, depends on national rules.</v>
      </c>
      <c r="D103" s="50"/>
      <c r="E103" s="51"/>
      <c r="F103" s="51"/>
      <c r="G103" s="51"/>
      <c r="H103" s="51"/>
      <c r="I103" s="78" t="s">
        <v>304</v>
      </c>
      <c r="J103" s="51"/>
      <c r="K103" s="51"/>
      <c r="L103" s="51"/>
      <c r="M103" s="51"/>
      <c r="N103" s="51"/>
      <c r="O103" s="51"/>
      <c r="P103" s="51"/>
      <c r="Q103" s="51"/>
      <c r="R103" s="51"/>
      <c r="S103" s="51"/>
      <c r="T103" s="51"/>
      <c r="U103" s="51"/>
      <c r="V103" s="51"/>
      <c r="W103" s="51"/>
      <c r="X103" s="51"/>
      <c r="Y103" s="51"/>
      <c r="Z103" s="51"/>
      <c r="AA103" s="51"/>
      <c r="AB103" s="52"/>
    </row>
    <row r="104" spans="1:28" x14ac:dyDescent="0.45">
      <c r="A104" s="29" t="s">
        <v>305</v>
      </c>
      <c r="B104" t="str">
        <f t="shared" ref="B104" si="12">IF(TRIM(HLOOKUP(language_or_default,textTranslations,MATCH(A104,text,0),FALSE))="",HLOOKUP("en",textTranslations,MATCH(A104,text,0),FALSE),HLOOKUP(language_or_default,textTranslations,MATCH(A104,text,0),FALSE))</f>
        <v>Compulsory!</v>
      </c>
      <c r="D104" s="50"/>
      <c r="E104" s="51"/>
      <c r="F104" s="51"/>
      <c r="G104" s="51"/>
      <c r="H104" s="51"/>
      <c r="I104" s="78" t="s">
        <v>361</v>
      </c>
      <c r="J104" s="51"/>
      <c r="K104" s="51"/>
      <c r="L104" s="51"/>
      <c r="M104" s="51"/>
      <c r="N104" s="51"/>
      <c r="O104" s="51"/>
      <c r="P104" s="51"/>
      <c r="Q104" s="51"/>
      <c r="R104" s="51"/>
      <c r="S104" s="51"/>
      <c r="T104" s="51"/>
      <c r="U104" s="51"/>
      <c r="V104" s="51"/>
      <c r="W104" s="51"/>
      <c r="X104" s="51"/>
      <c r="Y104" s="51"/>
      <c r="Z104" s="51"/>
      <c r="AA104" s="51"/>
      <c r="AB104" s="52"/>
    </row>
    <row r="105" spans="1:28" x14ac:dyDescent="0.45">
      <c r="A105" s="29" t="s">
        <v>306</v>
      </c>
      <c r="B105" t="str">
        <f>IF(TRIM(HLOOKUP(language_or_default,textTranslations,MATCH(A105,text,0),FALSE))="",HLOOKUP("en",textTranslations,MATCH(A105,text,0),FALSE),HLOOKUP(language_or_default,textTranslations,MATCH(A105,text,0),FALSE))</f>
        <v>Maximum length is 100 characters.</v>
      </c>
      <c r="D105" s="50"/>
      <c r="E105" s="51"/>
      <c r="F105" s="51"/>
      <c r="G105" s="51"/>
      <c r="H105" s="51"/>
      <c r="I105" s="78" t="s">
        <v>307</v>
      </c>
      <c r="J105" s="51"/>
      <c r="K105" s="51"/>
      <c r="L105" s="51"/>
      <c r="M105" s="51"/>
      <c r="N105" s="51"/>
      <c r="O105" s="51"/>
      <c r="P105" s="51"/>
      <c r="Q105" s="51"/>
      <c r="R105" s="51"/>
      <c r="S105" s="51"/>
      <c r="T105" s="51"/>
      <c r="U105" s="51"/>
      <c r="V105" s="51"/>
      <c r="W105" s="51"/>
      <c r="X105" s="51"/>
      <c r="Y105" s="51"/>
      <c r="Z105" s="51"/>
      <c r="AA105" s="51"/>
      <c r="AB105" s="52"/>
    </row>
    <row r="106" spans="1:28" x14ac:dyDescent="0.45">
      <c r="A106" s="29" t="s">
        <v>308</v>
      </c>
      <c r="B106" t="str">
        <f t="shared" ref="B106:B110" si="13">IF(TRIM(HLOOKUP(language_or_default,textTranslations,MATCH(A106,text,0),FALSE))="",HLOOKUP("en",textTranslations,MATCH(A106,text,0),FALSE),HLOOKUP(language_or_default,textTranslations,MATCH(A106,text,0),FALSE))</f>
        <v>Maximum length is 2500 characters.</v>
      </c>
      <c r="D106" s="50"/>
      <c r="E106" s="51"/>
      <c r="F106" s="51"/>
      <c r="G106" s="51"/>
      <c r="H106" s="51"/>
      <c r="I106" s="78" t="s">
        <v>309</v>
      </c>
      <c r="J106" s="51"/>
      <c r="K106" s="51"/>
      <c r="L106" s="51"/>
      <c r="M106" s="51"/>
      <c r="N106" s="51"/>
      <c r="O106" s="51"/>
      <c r="P106" s="51"/>
      <c r="Q106" s="51"/>
      <c r="R106" s="51"/>
      <c r="S106" s="51"/>
      <c r="T106" s="51"/>
      <c r="U106" s="51"/>
      <c r="V106" s="51"/>
      <c r="W106" s="51"/>
      <c r="X106" s="51"/>
      <c r="Y106" s="51"/>
      <c r="Z106" s="51"/>
      <c r="AA106" s="51"/>
      <c r="AB106" s="52"/>
    </row>
    <row r="107" spans="1:28" x14ac:dyDescent="0.45">
      <c r="A107" s="29" t="s">
        <v>310</v>
      </c>
      <c r="B107" t="str">
        <f t="shared" si="13"/>
        <v>Maximum length is 500 characters.</v>
      </c>
      <c r="D107" s="50"/>
      <c r="E107" s="51"/>
      <c r="F107" s="51"/>
      <c r="G107" s="51"/>
      <c r="H107" s="51"/>
      <c r="I107" s="78" t="s">
        <v>311</v>
      </c>
      <c r="J107" s="51"/>
      <c r="K107" s="51"/>
      <c r="L107" s="51"/>
      <c r="M107" s="51"/>
      <c r="N107" s="51"/>
      <c r="O107" s="51"/>
      <c r="P107" s="51"/>
      <c r="Q107" s="51"/>
      <c r="R107" s="51"/>
      <c r="S107" s="51"/>
      <c r="T107" s="51"/>
      <c r="U107" s="51"/>
      <c r="V107" s="51"/>
      <c r="W107" s="51"/>
      <c r="X107" s="51"/>
      <c r="Y107" s="51"/>
      <c r="Z107" s="51"/>
      <c r="AA107" s="51"/>
      <c r="AB107" s="52"/>
    </row>
    <row r="108" spans="1:28" x14ac:dyDescent="0.45">
      <c r="A108" s="29" t="s">
        <v>312</v>
      </c>
      <c r="B108" t="str">
        <f t="shared" si="13"/>
        <v>In case that related NTS is not stored in the EC system, put 0000 into this field and fill-in the 'NTS national identifier' field.</v>
      </c>
      <c r="D108" s="50"/>
      <c r="E108" s="51"/>
      <c r="F108" s="51"/>
      <c r="G108" s="51"/>
      <c r="H108" s="51"/>
      <c r="I108" s="78" t="s">
        <v>325</v>
      </c>
      <c r="J108" s="51"/>
      <c r="K108" s="51"/>
      <c r="L108" s="51"/>
      <c r="M108" s="51"/>
      <c r="N108" s="51"/>
      <c r="O108" s="51"/>
      <c r="P108" s="51"/>
      <c r="Q108" s="51"/>
      <c r="R108" s="51"/>
      <c r="S108" s="51"/>
      <c r="T108" s="51"/>
      <c r="U108" s="51"/>
      <c r="V108" s="51"/>
      <c r="W108" s="51"/>
      <c r="X108" s="51"/>
      <c r="Y108" s="51"/>
      <c r="Z108" s="51"/>
      <c r="AA108" s="51"/>
      <c r="AB108" s="52"/>
    </row>
    <row r="109" spans="1:28" x14ac:dyDescent="0.45">
      <c r="A109" t="s">
        <v>313</v>
      </c>
      <c r="B109" t="str">
        <f t="shared" si="13"/>
        <v>National identifier of the NTS to which this RA refers</v>
      </c>
      <c r="D109" s="50"/>
      <c r="E109" s="51"/>
      <c r="F109" s="51"/>
      <c r="G109" s="51"/>
      <c r="H109" s="51"/>
      <c r="I109" s="78" t="s">
        <v>324</v>
      </c>
      <c r="J109" s="51"/>
      <c r="K109" s="51"/>
      <c r="L109" s="51"/>
      <c r="M109" s="51"/>
      <c r="N109" s="51"/>
      <c r="O109" s="51"/>
      <c r="P109" s="51"/>
      <c r="Q109" s="51"/>
      <c r="R109" s="51"/>
      <c r="S109" s="51"/>
      <c r="T109" s="51"/>
      <c r="U109" s="51"/>
      <c r="V109" s="51"/>
      <c r="W109" s="51"/>
      <c r="X109" s="51"/>
      <c r="Y109" s="51"/>
      <c r="Z109" s="51"/>
      <c r="AA109" s="51"/>
      <c r="AB109" s="52"/>
    </row>
    <row r="110" spans="1:28" x14ac:dyDescent="0.45">
      <c r="A110" t="s">
        <v>314</v>
      </c>
      <c r="B110" t="str">
        <f t="shared" si="13"/>
        <v>National identifier of the RA.</v>
      </c>
      <c r="D110" s="50"/>
      <c r="E110" s="51"/>
      <c r="F110" s="51"/>
      <c r="G110" s="51"/>
      <c r="H110" s="51"/>
      <c r="I110" s="77" t="s">
        <v>367</v>
      </c>
      <c r="J110" s="51"/>
      <c r="K110" s="51"/>
      <c r="L110" s="51"/>
      <c r="M110" s="51"/>
      <c r="N110" s="51"/>
      <c r="O110" s="51"/>
      <c r="P110" s="51"/>
      <c r="Q110" s="51"/>
      <c r="R110" s="51"/>
      <c r="S110" s="51"/>
      <c r="T110" s="51"/>
      <c r="U110" s="51"/>
      <c r="V110" s="51"/>
      <c r="W110" s="51"/>
      <c r="X110" s="51"/>
      <c r="Y110" s="51"/>
      <c r="Z110" s="51"/>
      <c r="AA110" s="51"/>
      <c r="AB110" s="52"/>
    </row>
    <row r="111" spans="1:28" x14ac:dyDescent="0.45">
      <c r="A111" s="29" t="s">
        <v>315</v>
      </c>
      <c r="B111" t="str">
        <f t="shared" ref="B111" si="14">IF(TRIM(HLOOKUP(language_or_default,textTranslations,MATCH(A111,text,0),FALSE))="",HLOOKUP("en",textTranslations,MATCH(A111,text,0),FALSE),HLOOKUP(language_or_default,textTranslations,MATCH(A111,text,0),FALSE))</f>
        <v>Must be filled-in if other reason is chosen!</v>
      </c>
      <c r="D111" s="50"/>
      <c r="E111" s="51"/>
      <c r="F111" s="51"/>
      <c r="G111" s="51"/>
      <c r="H111" s="51"/>
      <c r="I111" s="78" t="s">
        <v>316</v>
      </c>
      <c r="J111" s="51"/>
      <c r="K111" s="51"/>
      <c r="L111" s="51"/>
      <c r="M111" s="51"/>
      <c r="N111" s="51"/>
      <c r="O111" s="51"/>
      <c r="P111" s="51"/>
      <c r="Q111" s="51"/>
      <c r="R111" s="51"/>
      <c r="S111" s="51"/>
      <c r="T111" s="51"/>
      <c r="U111" s="51"/>
      <c r="V111" s="51"/>
      <c r="W111" s="51"/>
      <c r="X111" s="51"/>
      <c r="Y111" s="51"/>
      <c r="Z111" s="51"/>
      <c r="AA111" s="51"/>
      <c r="AB111" s="52"/>
    </row>
    <row r="112" spans="1:28" x14ac:dyDescent="0.45">
      <c r="A112" s="29" t="s">
        <v>319</v>
      </c>
      <c r="B112" t="str">
        <f t="shared" ref="B112" si="15">IF(TRIM(HLOOKUP(language_or_default,textTranslations,MATCH(A112,text,0),FALSE))="",HLOOKUP("en",textTranslations,MATCH(A112,text,0),FALSE),HLOOKUP(language_or_default,textTranslations,MATCH(A112,text,0),FALSE))</f>
        <v>Please fill-in 'Actual harms' sheet. At least one row must be filled-in!</v>
      </c>
      <c r="D112" s="50"/>
      <c r="E112" s="51"/>
      <c r="F112" s="51"/>
      <c r="G112" s="51"/>
      <c r="H112" s="51"/>
      <c r="I112" s="78" t="s">
        <v>318</v>
      </c>
      <c r="J112" s="51"/>
      <c r="K112" s="51"/>
      <c r="L112" s="51"/>
      <c r="M112" s="51"/>
      <c r="N112" s="51"/>
      <c r="O112" s="51"/>
      <c r="P112" s="51"/>
      <c r="Q112" s="51"/>
      <c r="R112" s="51"/>
      <c r="S112" s="51"/>
      <c r="T112" s="51"/>
      <c r="U112" s="51"/>
      <c r="V112" s="51"/>
      <c r="W112" s="51"/>
      <c r="X112" s="51"/>
      <c r="Y112" s="51"/>
      <c r="Z112" s="51"/>
      <c r="AA112" s="51"/>
      <c r="AB112" s="52"/>
    </row>
    <row r="113" spans="1:28" x14ac:dyDescent="0.45">
      <c r="A113" s="29" t="s">
        <v>322</v>
      </c>
      <c r="B113" t="str">
        <f t="shared" ref="B113:B125" si="16">IF(TRIM(HLOOKUP(language_or_default,textTranslations,MATCH(A113,text,0),FALSE))="",HLOOKUP("en",textTranslations,MATCH(A113,text,0),FALSE),HLOOKUP(language_or_default,textTranslations,MATCH(A113,text,0),FALSE))</f>
        <v>Please fill-in all categories with whole numbers (0 or higher)!</v>
      </c>
      <c r="D113" s="50"/>
      <c r="E113" s="51"/>
      <c r="F113" s="51"/>
      <c r="G113" s="51"/>
      <c r="H113" s="51"/>
      <c r="I113" s="78" t="s">
        <v>323</v>
      </c>
      <c r="J113" s="51"/>
      <c r="K113" s="51"/>
      <c r="L113" s="51"/>
      <c r="M113" s="51"/>
      <c r="N113" s="51"/>
      <c r="O113" s="51"/>
      <c r="P113" s="51"/>
      <c r="Q113" s="51"/>
      <c r="R113" s="51"/>
      <c r="S113" s="51"/>
      <c r="T113" s="51"/>
      <c r="U113" s="51"/>
      <c r="V113" s="51"/>
      <c r="W113" s="51"/>
      <c r="X113" s="51"/>
      <c r="Y113" s="51"/>
      <c r="Z113" s="51"/>
      <c r="AA113" s="51"/>
      <c r="AB113" s="52"/>
    </row>
    <row r="114" spans="1:28" x14ac:dyDescent="0.45">
      <c r="A114" s="29" t="s">
        <v>339</v>
      </c>
      <c r="B114" t="str">
        <f t="shared" si="16"/>
        <v>Unique RA identifier assigned by the central EC system.</v>
      </c>
      <c r="D114" s="50"/>
      <c r="E114" s="51"/>
      <c r="F114" s="51"/>
      <c r="G114" s="51"/>
      <c r="H114" s="51"/>
      <c r="I114" s="78" t="s">
        <v>366</v>
      </c>
      <c r="J114" s="51"/>
      <c r="K114" s="51"/>
      <c r="L114" s="51"/>
      <c r="M114" s="51"/>
      <c r="N114" s="51"/>
      <c r="O114" s="51"/>
      <c r="P114" s="51"/>
      <c r="Q114" s="51"/>
      <c r="R114" s="51"/>
      <c r="S114" s="51"/>
      <c r="T114" s="51"/>
      <c r="U114" s="51"/>
      <c r="V114" s="51"/>
      <c r="W114" s="51"/>
      <c r="X114" s="51"/>
      <c r="Y114" s="51"/>
      <c r="Z114" s="51"/>
      <c r="AA114" s="51"/>
      <c r="AB114" s="52"/>
    </row>
    <row r="115" spans="1:28" x14ac:dyDescent="0.45">
      <c r="A115" s="29" t="s">
        <v>340</v>
      </c>
      <c r="B115" t="str">
        <f t="shared" si="16"/>
        <v>To be filled-in only when updating RA already stored in the EC system.</v>
      </c>
      <c r="D115" s="50"/>
      <c r="E115" s="51"/>
      <c r="F115" s="51"/>
      <c r="G115" s="51"/>
      <c r="H115" s="51"/>
      <c r="I115" s="78" t="s">
        <v>341</v>
      </c>
      <c r="J115" s="51"/>
      <c r="K115" s="51"/>
      <c r="L115" s="51"/>
      <c r="M115" s="51"/>
      <c r="N115" s="51"/>
      <c r="O115" s="51"/>
      <c r="P115" s="51"/>
      <c r="Q115" s="51"/>
      <c r="R115" s="51"/>
      <c r="S115" s="51"/>
      <c r="T115" s="51"/>
      <c r="U115" s="51"/>
      <c r="V115" s="51"/>
      <c r="W115" s="51"/>
      <c r="X115" s="51"/>
      <c r="Y115" s="51"/>
      <c r="Z115" s="51"/>
      <c r="AA115" s="51"/>
      <c r="AB115" s="52"/>
    </row>
    <row r="116" spans="1:28" x14ac:dyDescent="0.45">
      <c r="A116" s="29" t="s">
        <v>345</v>
      </c>
      <c r="B116" t="str">
        <f t="shared" si="16"/>
        <v>EU submission</v>
      </c>
      <c r="D116" s="50"/>
      <c r="E116" s="51"/>
      <c r="F116" s="51"/>
      <c r="G116" s="51"/>
      <c r="H116" s="51"/>
      <c r="I116" s="78" t="s">
        <v>346</v>
      </c>
      <c r="J116" s="51"/>
      <c r="K116" s="51"/>
      <c r="L116" s="51"/>
      <c r="M116" s="51"/>
      <c r="N116" s="51"/>
      <c r="O116" s="51"/>
      <c r="P116" s="51"/>
      <c r="Q116" s="51"/>
      <c r="R116" s="51"/>
      <c r="S116" s="51"/>
      <c r="T116" s="51"/>
      <c r="U116" s="51"/>
      <c r="V116" s="51"/>
      <c r="W116" s="51"/>
      <c r="X116" s="51"/>
      <c r="Y116" s="51"/>
      <c r="Z116" s="51"/>
      <c r="AA116" s="51"/>
      <c r="AB116" s="52"/>
    </row>
    <row r="117" spans="1:28" x14ac:dyDescent="0.45">
      <c r="A117" s="29" t="s">
        <v>343</v>
      </c>
      <c r="B117" t="str">
        <f t="shared" si="16"/>
        <v>Indicate if project is falling inside the scope of the Directive or not.</v>
      </c>
      <c r="D117" s="50"/>
      <c r="E117" s="51"/>
      <c r="F117" s="51"/>
      <c r="G117" s="51"/>
      <c r="H117" s="51"/>
      <c r="I117" s="78" t="s">
        <v>344</v>
      </c>
      <c r="J117" s="51"/>
      <c r="K117" s="51"/>
      <c r="L117" s="51"/>
      <c r="M117" s="51"/>
      <c r="N117" s="51"/>
      <c r="O117" s="51"/>
      <c r="P117" s="51"/>
      <c r="Q117" s="51"/>
      <c r="R117" s="51"/>
      <c r="S117" s="51"/>
      <c r="T117" s="51"/>
      <c r="U117" s="51"/>
      <c r="V117" s="51"/>
      <c r="W117" s="51"/>
      <c r="X117" s="51"/>
      <c r="Y117" s="51"/>
      <c r="Z117" s="51"/>
      <c r="AA117" s="51"/>
      <c r="AB117" s="52"/>
    </row>
    <row r="118" spans="1:28" x14ac:dyDescent="0.45">
      <c r="A118" s="29" t="s">
        <v>350</v>
      </c>
      <c r="B118" t="str">
        <f t="shared" si="16"/>
        <v>Link to the previous RA version outside the EC system</v>
      </c>
      <c r="D118" s="50"/>
      <c r="E118" s="51"/>
      <c r="F118" s="51"/>
      <c r="G118" s="51"/>
      <c r="H118" s="51"/>
      <c r="I118" s="78" t="s">
        <v>349</v>
      </c>
      <c r="J118" s="51"/>
      <c r="K118" s="51"/>
      <c r="L118" s="51"/>
      <c r="M118" s="51"/>
      <c r="N118" s="51"/>
      <c r="O118" s="51"/>
      <c r="P118" s="51"/>
      <c r="Q118" s="51"/>
      <c r="R118" s="51"/>
      <c r="S118" s="51"/>
      <c r="T118" s="51"/>
      <c r="U118" s="51"/>
      <c r="V118" s="51"/>
      <c r="W118" s="51"/>
      <c r="X118" s="51"/>
      <c r="Y118" s="51"/>
      <c r="Z118" s="51"/>
      <c r="AA118" s="51"/>
      <c r="AB118" s="52"/>
    </row>
    <row r="119" spans="1:28" x14ac:dyDescent="0.45">
      <c r="A119" s="29" t="s">
        <v>351</v>
      </c>
      <c r="B119" t="str">
        <f t="shared" si="16"/>
        <v>Link to the NTS to which this RA refers which is not in the EC system</v>
      </c>
      <c r="D119" s="50"/>
      <c r="E119" s="51"/>
      <c r="F119" s="51"/>
      <c r="G119" s="51"/>
      <c r="H119" s="51"/>
      <c r="I119" s="78" t="s">
        <v>352</v>
      </c>
      <c r="J119" s="51"/>
      <c r="K119" s="51"/>
      <c r="L119" s="51"/>
      <c r="M119" s="51"/>
      <c r="N119" s="51"/>
      <c r="O119" s="51"/>
      <c r="P119" s="51"/>
      <c r="Q119" s="51"/>
      <c r="R119" s="51"/>
      <c r="S119" s="51"/>
      <c r="T119" s="51"/>
      <c r="U119" s="51"/>
      <c r="V119" s="51"/>
      <c r="W119" s="51"/>
      <c r="X119" s="51"/>
      <c r="Y119" s="51"/>
      <c r="Z119" s="51"/>
      <c r="AA119" s="51"/>
      <c r="AB119" s="52"/>
    </row>
    <row r="120" spans="1:28" x14ac:dyDescent="0.45">
      <c r="A120" s="29" t="s">
        <v>354</v>
      </c>
      <c r="B120" t="str">
        <f t="shared" si="16"/>
        <v>To be used in transition period where the previous version of the RA might not exist in the EC system.</v>
      </c>
      <c r="D120" s="50"/>
      <c r="E120" s="51"/>
      <c r="F120" s="51"/>
      <c r="G120" s="51"/>
      <c r="H120" s="51"/>
      <c r="I120" s="78" t="s">
        <v>353</v>
      </c>
      <c r="J120" s="51"/>
      <c r="K120" s="51"/>
      <c r="L120" s="51"/>
      <c r="M120" s="51"/>
      <c r="N120" s="51"/>
      <c r="O120" s="51"/>
      <c r="P120" s="51"/>
      <c r="Q120" s="51"/>
      <c r="R120" s="51"/>
      <c r="S120" s="51"/>
      <c r="T120" s="51"/>
      <c r="U120" s="51"/>
      <c r="V120" s="51"/>
      <c r="W120" s="51"/>
      <c r="X120" s="51"/>
      <c r="Y120" s="51"/>
      <c r="Z120" s="51"/>
      <c r="AA120" s="51"/>
      <c r="AB120" s="52"/>
    </row>
    <row r="121" spans="1:28" x14ac:dyDescent="0.45">
      <c r="A121" s="29" t="s">
        <v>355</v>
      </c>
      <c r="B121" t="str">
        <f t="shared" si="16"/>
        <v>To be used in transition period where NTS to which the RA refers might not exist in the EC system.</v>
      </c>
      <c r="D121" s="50"/>
      <c r="E121" s="51"/>
      <c r="F121" s="51"/>
      <c r="G121" s="51"/>
      <c r="H121" s="51"/>
      <c r="I121" s="78" t="s">
        <v>356</v>
      </c>
      <c r="J121" s="51"/>
      <c r="K121" s="51"/>
      <c r="L121" s="51"/>
      <c r="M121" s="51"/>
      <c r="N121" s="51"/>
      <c r="O121" s="51"/>
      <c r="P121" s="51"/>
      <c r="Q121" s="51"/>
      <c r="R121" s="51"/>
      <c r="S121" s="51"/>
      <c r="T121" s="51"/>
      <c r="U121" s="51"/>
      <c r="V121" s="51"/>
      <c r="W121" s="51"/>
      <c r="X121" s="51"/>
      <c r="Y121" s="51"/>
      <c r="Z121" s="51"/>
      <c r="AA121" s="51"/>
      <c r="AB121" s="52"/>
    </row>
    <row r="122" spans="1:28" x14ac:dyDescent="0.45">
      <c r="A122" s="29" t="s">
        <v>358</v>
      </c>
      <c r="B122" t="str">
        <f t="shared" si="16"/>
        <v>MS custom severity</v>
      </c>
      <c r="D122" s="50"/>
      <c r="E122" s="51"/>
      <c r="F122" s="51"/>
      <c r="G122" s="51"/>
      <c r="H122" s="51"/>
      <c r="I122" s="78" t="s">
        <v>359</v>
      </c>
      <c r="J122" s="51"/>
      <c r="K122" s="51"/>
      <c r="L122" s="51"/>
      <c r="M122" s="51"/>
      <c r="N122" s="51"/>
      <c r="O122" s="51"/>
      <c r="P122" s="51"/>
      <c r="Q122" s="51"/>
      <c r="R122" s="51"/>
      <c r="S122" s="51"/>
      <c r="T122" s="51"/>
      <c r="U122" s="51"/>
      <c r="V122" s="51"/>
      <c r="W122" s="51"/>
      <c r="X122" s="51"/>
      <c r="Y122" s="51"/>
      <c r="Z122" s="51"/>
      <c r="AA122" s="51"/>
      <c r="AB122" s="52"/>
    </row>
    <row r="123" spans="1:28" x14ac:dyDescent="0.45">
      <c r="A123" s="29" t="s">
        <v>364</v>
      </c>
      <c r="B123" t="str">
        <f t="shared" si="16"/>
        <v>Field will not be published.</v>
      </c>
      <c r="D123" s="50"/>
      <c r="E123" s="51"/>
      <c r="F123" s="51"/>
      <c r="G123" s="51"/>
      <c r="H123" s="51"/>
      <c r="I123" s="78" t="s">
        <v>365</v>
      </c>
      <c r="J123" s="51"/>
      <c r="K123" s="51"/>
      <c r="L123" s="51"/>
      <c r="M123" s="51"/>
      <c r="N123" s="51"/>
      <c r="O123" s="51"/>
      <c r="P123" s="51"/>
      <c r="Q123" s="51"/>
      <c r="R123" s="51"/>
      <c r="S123" s="51"/>
      <c r="T123" s="51"/>
      <c r="U123" s="51"/>
      <c r="V123" s="51"/>
      <c r="W123" s="51"/>
      <c r="X123" s="51"/>
      <c r="Y123" s="51"/>
      <c r="Z123" s="51"/>
      <c r="AA123" s="51"/>
      <c r="AB123" s="52"/>
    </row>
    <row r="124" spans="1:28" x14ac:dyDescent="0.45">
      <c r="A124" s="29"/>
      <c r="B124" t="e">
        <f t="shared" si="16"/>
        <v>#N/A</v>
      </c>
      <c r="D124" s="50"/>
      <c r="E124" s="51"/>
      <c r="F124" s="51"/>
      <c r="G124" s="51"/>
      <c r="H124" s="51"/>
      <c r="I124" s="78"/>
      <c r="J124" s="51"/>
      <c r="K124" s="51"/>
      <c r="L124" s="51"/>
      <c r="M124" s="51"/>
      <c r="N124" s="51"/>
      <c r="O124" s="51"/>
      <c r="P124" s="51"/>
      <c r="Q124" s="51"/>
      <c r="R124" s="51"/>
      <c r="S124" s="51"/>
      <c r="T124" s="51"/>
      <c r="U124" s="51"/>
      <c r="V124" s="51"/>
      <c r="W124" s="51"/>
      <c r="X124" s="51"/>
      <c r="Y124" s="51"/>
      <c r="Z124" s="51"/>
      <c r="AA124" s="51"/>
      <c r="AB124" s="52"/>
    </row>
    <row r="125" spans="1:28" ht="14.65" thickBot="1" x14ac:dyDescent="0.5">
      <c r="A125" s="29"/>
      <c r="B125" t="e">
        <f t="shared" si="16"/>
        <v>#N/A</v>
      </c>
      <c r="D125" s="53"/>
      <c r="E125" s="54"/>
      <c r="F125" s="54"/>
      <c r="G125" s="54"/>
      <c r="H125" s="54"/>
      <c r="I125" s="79"/>
      <c r="J125" s="54"/>
      <c r="K125" s="54"/>
      <c r="L125" s="54"/>
      <c r="M125" s="54"/>
      <c r="N125" s="54"/>
      <c r="O125" s="54"/>
      <c r="P125" s="54"/>
      <c r="Q125" s="54"/>
      <c r="R125" s="54"/>
      <c r="S125" s="54"/>
      <c r="T125" s="54"/>
      <c r="U125" s="54"/>
      <c r="V125" s="54"/>
      <c r="W125" s="54"/>
      <c r="X125" s="54"/>
      <c r="Y125" s="54"/>
      <c r="Z125" s="54"/>
      <c r="AA125" s="54"/>
      <c r="AB125" s="55"/>
    </row>
  </sheetData>
  <sheetProtection sheet="1" objects="1" scenarios="1" selectLockedCell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workbookViewId="0">
      <selection activeCell="A3" sqref="A3"/>
    </sheetView>
  </sheetViews>
  <sheetFormatPr defaultRowHeight="14.25" x14ac:dyDescent="0.45"/>
  <cols>
    <col min="1" max="1" width="22.796875" style="33" customWidth="1"/>
    <col min="2" max="2" width="23.9296875" style="33" customWidth="1"/>
    <col min="3" max="3" width="21.265625" style="33" customWidth="1"/>
  </cols>
  <sheetData>
    <row r="1" spans="1:31" ht="14.65" thickBot="1" x14ac:dyDescent="0.5"/>
    <row r="2" spans="1:31" ht="14.65" thickBot="1" x14ac:dyDescent="0.5">
      <c r="A2" s="34" t="s">
        <v>12</v>
      </c>
      <c r="B2" s="20" t="str">
        <f>IF(language="","en",language)</f>
        <v>en</v>
      </c>
    </row>
    <row r="3" spans="1:31" ht="14.65" thickBot="1" x14ac:dyDescent="0.5">
      <c r="A3" s="34" t="s">
        <v>15</v>
      </c>
      <c r="B3" s="17" t="str">
        <f>yes</f>
        <v>yes [1]</v>
      </c>
      <c r="C3" s="19" t="str">
        <f>no</f>
        <v>no [0]</v>
      </c>
    </row>
    <row r="4" spans="1:31" ht="14.65" thickBot="1" x14ac:dyDescent="0.5">
      <c r="A4" s="34" t="s">
        <v>14</v>
      </c>
      <c r="B4" s="17" t="str">
        <f>yes</f>
        <v>yes [1]</v>
      </c>
      <c r="C4" s="18" t="s">
        <v>6</v>
      </c>
    </row>
    <row r="5" spans="1:31" ht="14.65" thickBot="1" x14ac:dyDescent="0.5">
      <c r="A5" s="34" t="s">
        <v>278</v>
      </c>
      <c r="B5" s="20">
        <v>1</v>
      </c>
      <c r="C5" s="21"/>
    </row>
    <row r="6" spans="1:31" x14ac:dyDescent="0.45">
      <c r="A6" s="31"/>
      <c r="B6" s="12"/>
      <c r="C6" s="21"/>
    </row>
    <row r="7" spans="1:31" x14ac:dyDescent="0.45">
      <c r="A7" s="31"/>
      <c r="B7" s="12"/>
      <c r="C7" s="21"/>
    </row>
    <row r="8" spans="1:31" x14ac:dyDescent="0.45">
      <c r="A8" s="34" t="s">
        <v>91</v>
      </c>
      <c r="B8" s="12"/>
      <c r="C8" s="21"/>
    </row>
    <row r="9" spans="1:31" x14ac:dyDescent="0.45">
      <c r="A9" s="1" t="s">
        <v>35</v>
      </c>
      <c r="B9" s="21"/>
      <c r="C9"/>
    </row>
    <row r="10" spans="1:31" x14ac:dyDescent="0.45">
      <c r="A10" s="1" t="s">
        <v>36</v>
      </c>
      <c r="B10" s="21"/>
      <c r="C10"/>
    </row>
    <row r="11" spans="1:31" x14ac:dyDescent="0.45">
      <c r="A11" s="1" t="s">
        <v>37</v>
      </c>
      <c r="B11" s="21"/>
      <c r="C11"/>
    </row>
    <row r="12" spans="1:31" x14ac:dyDescent="0.45">
      <c r="A12" s="1" t="s">
        <v>38</v>
      </c>
      <c r="B12" s="21"/>
      <c r="C12"/>
    </row>
    <row r="13" spans="1:31" x14ac:dyDescent="0.45">
      <c r="A13" s="1" t="s">
        <v>39</v>
      </c>
      <c r="C13"/>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x14ac:dyDescent="0.45">
      <c r="A14" s="1" t="s">
        <v>40</v>
      </c>
      <c r="C14"/>
    </row>
    <row r="15" spans="1:31" x14ac:dyDescent="0.45">
      <c r="A15" s="1" t="s">
        <v>41</v>
      </c>
      <c r="C15"/>
    </row>
    <row r="16" spans="1:31" x14ac:dyDescent="0.45">
      <c r="A16" s="1" t="s">
        <v>42</v>
      </c>
      <c r="C16"/>
    </row>
    <row r="17" spans="1:3" x14ac:dyDescent="0.45">
      <c r="A17" s="1" t="s">
        <v>43</v>
      </c>
      <c r="C17"/>
    </row>
    <row r="18" spans="1:3" x14ac:dyDescent="0.45">
      <c r="A18" s="1" t="s">
        <v>44</v>
      </c>
      <c r="C18"/>
    </row>
    <row r="19" spans="1:3" x14ac:dyDescent="0.45">
      <c r="A19" s="1" t="s">
        <v>45</v>
      </c>
      <c r="C19"/>
    </row>
    <row r="20" spans="1:3" x14ac:dyDescent="0.45">
      <c r="A20" s="1" t="s">
        <v>46</v>
      </c>
      <c r="C20"/>
    </row>
    <row r="21" spans="1:3" x14ac:dyDescent="0.45">
      <c r="A21" s="1" t="s">
        <v>47</v>
      </c>
      <c r="C21"/>
    </row>
    <row r="22" spans="1:3" x14ac:dyDescent="0.45">
      <c r="A22" s="1" t="s">
        <v>48</v>
      </c>
      <c r="C22"/>
    </row>
    <row r="23" spans="1:3" x14ac:dyDescent="0.45">
      <c r="A23" s="1" t="s">
        <v>49</v>
      </c>
      <c r="C23"/>
    </row>
    <row r="24" spans="1:3" x14ac:dyDescent="0.45">
      <c r="A24" s="1" t="s">
        <v>50</v>
      </c>
      <c r="C24"/>
    </row>
    <row r="25" spans="1:3" x14ac:dyDescent="0.45">
      <c r="A25" s="1" t="s">
        <v>51</v>
      </c>
      <c r="C25"/>
    </row>
    <row r="26" spans="1:3" x14ac:dyDescent="0.45">
      <c r="A26" s="1" t="s">
        <v>52</v>
      </c>
      <c r="C26"/>
    </row>
    <row r="27" spans="1:3" x14ac:dyDescent="0.45">
      <c r="A27" s="1" t="s">
        <v>53</v>
      </c>
      <c r="C27"/>
    </row>
    <row r="28" spans="1:3" x14ac:dyDescent="0.45">
      <c r="A28" s="1" t="s">
        <v>54</v>
      </c>
      <c r="C28"/>
    </row>
    <row r="29" spans="1:3" x14ac:dyDescent="0.45">
      <c r="A29" s="1" t="s">
        <v>55</v>
      </c>
      <c r="C29"/>
    </row>
    <row r="30" spans="1:3" x14ac:dyDescent="0.45">
      <c r="A30" s="1" t="s">
        <v>56</v>
      </c>
      <c r="C30"/>
    </row>
    <row r="31" spans="1:3" x14ac:dyDescent="0.45">
      <c r="A31" s="1" t="s">
        <v>57</v>
      </c>
      <c r="C31"/>
    </row>
    <row r="32" spans="1:3" x14ac:dyDescent="0.45">
      <c r="A32" s="1" t="s">
        <v>58</v>
      </c>
      <c r="C32"/>
    </row>
    <row r="33" spans="1:3" x14ac:dyDescent="0.45">
      <c r="A33" s="1" t="s">
        <v>59</v>
      </c>
      <c r="C33"/>
    </row>
    <row r="34" spans="1:3" x14ac:dyDescent="0.45">
      <c r="A34" s="1" t="s">
        <v>60</v>
      </c>
      <c r="C34"/>
    </row>
    <row r="35" spans="1:3" x14ac:dyDescent="0.45">
      <c r="A35" s="1" t="s">
        <v>61</v>
      </c>
      <c r="C35"/>
    </row>
    <row r="36" spans="1:3" x14ac:dyDescent="0.45">
      <c r="A36" s="1" t="s">
        <v>62</v>
      </c>
      <c r="C36"/>
    </row>
  </sheetData>
  <sheetProtection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88</vt:i4>
      </vt:variant>
    </vt:vector>
  </HeadingPairs>
  <TitlesOfParts>
    <vt:vector size="92" baseType="lpstr">
      <vt:lpstr>RA</vt:lpstr>
      <vt:lpstr>Actual harms</vt:lpstr>
      <vt:lpstr>Translations</vt:lpstr>
      <vt:lpstr>Configuration</vt:lpstr>
      <vt:lpstr>actualHarms_tinstr</vt:lpstr>
      <vt:lpstr>additional_fields_tinstr</vt:lpstr>
      <vt:lpstr>additional_fields_title</vt:lpstr>
      <vt:lpstr>application_of_the_three_rs_label</vt:lpstr>
      <vt:lpstr>at_least_one_reason_mssg</vt:lpstr>
      <vt:lpstr>at_least_one_row_mssg</vt:lpstr>
      <vt:lpstr>choice_mandatory</vt:lpstr>
      <vt:lpstr>choice_optional</vt:lpstr>
      <vt:lpstr>choiceCode</vt:lpstr>
      <vt:lpstr>choiceTranslated</vt:lpstr>
      <vt:lpstr>choiceTranslations</vt:lpstr>
      <vt:lpstr>comments_label</vt:lpstr>
      <vt:lpstr>comparisonFate_instr</vt:lpstr>
      <vt:lpstr>comparisonFate_label</vt:lpstr>
      <vt:lpstr>comparisonHarms_instr</vt:lpstr>
      <vt:lpstr>comparisonHarms_label</vt:lpstr>
      <vt:lpstr>compulsory_field_tinstr</vt:lpstr>
      <vt:lpstr>countries</vt:lpstr>
      <vt:lpstr>country_label</vt:lpstr>
      <vt:lpstr>custom_severity_label</vt:lpstr>
      <vt:lpstr>euSubmission_instr</vt:lpstr>
      <vt:lpstr>euSubmission_label</vt:lpstr>
      <vt:lpstr>field1_label</vt:lpstr>
      <vt:lpstr>field2_label</vt:lpstr>
      <vt:lpstr>field3_label</vt:lpstr>
      <vt:lpstr>field4_label</vt:lpstr>
      <vt:lpstr>field5_label</vt:lpstr>
      <vt:lpstr>fill_all_cells_mssg</vt:lpstr>
      <vt:lpstr>findingsDissemination_instr</vt:lpstr>
      <vt:lpstr>harms_label</vt:lpstr>
      <vt:lpstr>inconsistent_value_mssg</vt:lpstr>
      <vt:lpstr>language</vt:lpstr>
      <vt:lpstr>language_label</vt:lpstr>
      <vt:lpstr>language_or_default</vt:lpstr>
      <vt:lpstr>languages</vt:lpstr>
      <vt:lpstr>maxLength_100_tinstr</vt:lpstr>
      <vt:lpstr>maxLength_2500_tinstr</vt:lpstr>
      <vt:lpstr>maxLength_500_tinstr</vt:lpstr>
      <vt:lpstr>mild_label</vt:lpstr>
      <vt:lpstr>moderate_label</vt:lpstr>
      <vt:lpstr>nhpUse_label</vt:lpstr>
      <vt:lpstr>no</vt:lpstr>
      <vt:lpstr>nonRecovery_label</vt:lpstr>
      <vt:lpstr>not_be_published_instr</vt:lpstr>
      <vt:lpstr>ntsExternalLink_instr</vt:lpstr>
      <vt:lpstr>ntsExternalLink_label</vt:lpstr>
      <vt:lpstr>ntsIdReference_instr</vt:lpstr>
      <vt:lpstr>ntsIdReference_label</vt:lpstr>
      <vt:lpstr>ntsIdReference_tinstr</vt:lpstr>
      <vt:lpstr>ntsNationalIdReference_instr</vt:lpstr>
      <vt:lpstr>ntsNationalIdReference_label</vt:lpstr>
      <vt:lpstr>numbers_per_severity_label</vt:lpstr>
      <vt:lpstr>objectivesAchievement_instr</vt:lpstr>
      <vt:lpstr>objectivesAchievement_label</vt:lpstr>
      <vt:lpstr>other_label</vt:lpstr>
      <vt:lpstr>other_title</vt:lpstr>
      <vt:lpstr>otherExplanation_label</vt:lpstr>
      <vt:lpstr>otherExplanation_tinstr</vt:lpstr>
      <vt:lpstr>ra_reasons_label</vt:lpstr>
      <vt:lpstr>RA_title</vt:lpstr>
      <vt:lpstr>raId_instr</vt:lpstr>
      <vt:lpstr>raId_label</vt:lpstr>
      <vt:lpstr>raId_tinstr</vt:lpstr>
      <vt:lpstr>raNationalId_instr</vt:lpstr>
      <vt:lpstr>raNationalId_label</vt:lpstr>
      <vt:lpstr>raPreviousVersionExternalLink_instr</vt:lpstr>
      <vt:lpstr>raPreviousVersionExternalLink_label</vt:lpstr>
      <vt:lpstr>reductionFindings_instr</vt:lpstr>
      <vt:lpstr>reductionFindings_label</vt:lpstr>
      <vt:lpstr>refinementFindings_instr</vt:lpstr>
      <vt:lpstr>refinementFindings_label</vt:lpstr>
      <vt:lpstr>replacementFindings_instr</vt:lpstr>
      <vt:lpstr>replacementFindings_label</vt:lpstr>
      <vt:lpstr>select_species_mssg</vt:lpstr>
      <vt:lpstr>severe_label</vt:lpstr>
      <vt:lpstr>severeProcedure_label</vt:lpstr>
      <vt:lpstr>species_label</vt:lpstr>
      <vt:lpstr>speciesCode</vt:lpstr>
      <vt:lpstr>speciesShown</vt:lpstr>
      <vt:lpstr>speciesTranslated</vt:lpstr>
      <vt:lpstr>speciesTranslations</vt:lpstr>
      <vt:lpstr>text</vt:lpstr>
      <vt:lpstr>textTranslations</vt:lpstr>
      <vt:lpstr>title_instr</vt:lpstr>
      <vt:lpstr>title_label</vt:lpstr>
      <vt:lpstr>total_number_label</vt:lpstr>
      <vt:lpstr>total_number_mssg</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dmarijancic</dc:creator>
  <cp:lastModifiedBy>MARIJANCIC Darko (ENV-EXT)</cp:lastModifiedBy>
  <dcterms:created xsi:type="dcterms:W3CDTF">2020-03-26T19:58:53Z</dcterms:created>
  <dcterms:modified xsi:type="dcterms:W3CDTF">2020-10-02T12:19:00Z</dcterms:modified>
</cp:coreProperties>
</file>